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wigancouncilcloud-my.sharepoint.com/personal/k_peace_wigan_gov_uk/Documents/FOI-SAR-ETC TODAY/"/>
    </mc:Choice>
  </mc:AlternateContent>
  <xr:revisionPtr revIDLastSave="0" documentId="8_{D96F96E3-FC68-45E6-B79F-2A01E4E83477}" xr6:coauthVersionLast="47" xr6:coauthVersionMax="47" xr10:uidLastSave="{00000000-0000-0000-0000-000000000000}"/>
  <bookViews>
    <workbookView xWindow="-108" yWindow="-108" windowWidth="23256" windowHeight="12456" xr2:uid="{088F08AE-0F14-4F0B-B476-4C9C975F76F0}"/>
  </bookViews>
  <sheets>
    <sheet name="2004-05" sheetId="1" r:id="rId1"/>
    <sheet name="2005-06" sheetId="2" r:id="rId2"/>
    <sheet name="2006-07" sheetId="3" r:id="rId3"/>
  </sheets>
  <definedNames>
    <definedName name="An_OldNew_Matrix" localSheetId="1">#REF!</definedName>
    <definedName name="An_OldNew_Matrix">#REF!</definedName>
    <definedName name="BRDATA" localSheetId="1">'2005-06'!$AM$509:$AV$985</definedName>
    <definedName name="BRDATA" localSheetId="2">'2006-07'!$AM$508:$AV$985</definedName>
    <definedName name="BRDATA">'2004-05'!$AM$535:$AV$1012</definedName>
    <definedName name="CLASS_CHECK" localSheetId="1">'2005-06'!$AX$501:$BU$518</definedName>
    <definedName name="CLASS_CHECK" localSheetId="2">'2006-07'!$AX$500:$BU$517</definedName>
    <definedName name="CLASS_CHECK">'2004-05'!$AX$527:$BU$544</definedName>
    <definedName name="LALIST" localSheetId="1">#REF!</definedName>
    <definedName name="LALIST" localSheetId="2">#REF!</definedName>
    <definedName name="LALIST">#REF!</definedName>
    <definedName name="_xlnm.Print_Area" localSheetId="0">'2004-05'!$B$8:$H$159</definedName>
    <definedName name="_xlnm.Print_Area" localSheetId="1">'2005-06'!$A$2:$H$161</definedName>
    <definedName name="_xlnm.Print_Area" localSheetId="2">'2006-07'!$A$2:$H$161</definedName>
    <definedName name="_xlnm.Print_Titles" localSheetId="1">'2005-06'!$19:$28</definedName>
    <definedName name="_xlnm.Print_Titles" localSheetId="2">'2006-07'!$19:$28</definedName>
    <definedName name="RSDATA" localSheetId="1">'2005-06'!$Z$405:$Z$492</definedName>
    <definedName name="RSDATA" localSheetId="2">'2006-07'!$Z$404:$Z$491</definedName>
    <definedName name="RSDATA">'2004-05'!$Z$431:$Z$517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517" i="3" l="1"/>
  <c r="BT517" i="3"/>
  <c r="BS517" i="3"/>
  <c r="BR517" i="3"/>
  <c r="BQ517" i="3"/>
  <c r="BP517" i="3"/>
  <c r="BO517" i="3"/>
  <c r="BN517" i="3"/>
  <c r="BL517" i="3"/>
  <c r="BK517" i="3"/>
  <c r="BJ517" i="3"/>
  <c r="BH517" i="3"/>
  <c r="BG517" i="3"/>
  <c r="BF517" i="3"/>
  <c r="BA517" i="3"/>
  <c r="BU516" i="3"/>
  <c r="BT516" i="3"/>
  <c r="BS516" i="3"/>
  <c r="BR516" i="3"/>
  <c r="BQ516" i="3"/>
  <c r="BP516" i="3"/>
  <c r="BO516" i="3"/>
  <c r="BL516" i="3"/>
  <c r="BK516" i="3"/>
  <c r="BJ516" i="3"/>
  <c r="AY516" i="3"/>
  <c r="BU515" i="3"/>
  <c r="BT515" i="3"/>
  <c r="BS515" i="3"/>
  <c r="BR515" i="3"/>
  <c r="BQ515" i="3"/>
  <c r="BP515" i="3"/>
  <c r="BO515" i="3"/>
  <c r="BL515" i="3"/>
  <c r="BK515" i="3"/>
  <c r="BJ515" i="3"/>
  <c r="BH515" i="3"/>
  <c r="BE515" i="3"/>
  <c r="BD515" i="3"/>
  <c r="BB515" i="3"/>
  <c r="AY515" i="3"/>
  <c r="BU514" i="3"/>
  <c r="BT514" i="3"/>
  <c r="BS514" i="3"/>
  <c r="BR514" i="3"/>
  <c r="BQ514" i="3"/>
  <c r="BP514" i="3"/>
  <c r="BO514" i="3"/>
  <c r="BL514" i="3"/>
  <c r="BK514" i="3"/>
  <c r="BJ514" i="3"/>
  <c r="BE514" i="3"/>
  <c r="BD514" i="3"/>
  <c r="BU513" i="3"/>
  <c r="BT513" i="3"/>
  <c r="BS513" i="3"/>
  <c r="BR513" i="3"/>
  <c r="BQ513" i="3"/>
  <c r="BP513" i="3"/>
  <c r="BO513" i="3"/>
  <c r="BN513" i="3"/>
  <c r="BL513" i="3"/>
  <c r="BK513" i="3"/>
  <c r="BJ513" i="3"/>
  <c r="BH513" i="3"/>
  <c r="BG513" i="3"/>
  <c r="BU512" i="3"/>
  <c r="BT512" i="3"/>
  <c r="BS512" i="3"/>
  <c r="BR512" i="3"/>
  <c r="BQ512" i="3"/>
  <c r="BP512" i="3"/>
  <c r="BO512" i="3"/>
  <c r="BN512" i="3"/>
  <c r="BL512" i="3"/>
  <c r="BK512" i="3"/>
  <c r="BJ512" i="3"/>
  <c r="BH512" i="3"/>
  <c r="BE512" i="3"/>
  <c r="BB512" i="3"/>
  <c r="BA512" i="3"/>
  <c r="AY512" i="3"/>
  <c r="BU511" i="3"/>
  <c r="BT511" i="3"/>
  <c r="BS511" i="3"/>
  <c r="BR511" i="3"/>
  <c r="BQ511" i="3"/>
  <c r="BP511" i="3"/>
  <c r="BO511" i="3"/>
  <c r="BL511" i="3"/>
  <c r="BJ511" i="3"/>
  <c r="BE511" i="3"/>
  <c r="BD511" i="3"/>
  <c r="BB511" i="3"/>
  <c r="BU510" i="3"/>
  <c r="BT510" i="3"/>
  <c r="BS510" i="3"/>
  <c r="BR510" i="3"/>
  <c r="BQ510" i="3"/>
  <c r="BP510" i="3"/>
  <c r="BO510" i="3"/>
  <c r="BN510" i="3"/>
  <c r="BL510" i="3"/>
  <c r="BK510" i="3"/>
  <c r="BJ510" i="3"/>
  <c r="BH510" i="3"/>
  <c r="BG510" i="3"/>
  <c r="BU509" i="3"/>
  <c r="BT509" i="3"/>
  <c r="BS509" i="3"/>
  <c r="BR509" i="3"/>
  <c r="BQ509" i="3"/>
  <c r="BP509" i="3"/>
  <c r="BO509" i="3"/>
  <c r="BL509" i="3"/>
  <c r="BJ509" i="3"/>
  <c r="BA509" i="3"/>
  <c r="AY509" i="3"/>
  <c r="BU508" i="3"/>
  <c r="BT508" i="3"/>
  <c r="BS508" i="3"/>
  <c r="BR508" i="3"/>
  <c r="BQ508" i="3"/>
  <c r="BP508" i="3"/>
  <c r="BO508" i="3"/>
  <c r="BN508" i="3"/>
  <c r="BL508" i="3"/>
  <c r="BK508" i="3"/>
  <c r="BJ508" i="3"/>
  <c r="BH508" i="3"/>
  <c r="BG508" i="3"/>
  <c r="BE508" i="3"/>
  <c r="BA508" i="3"/>
  <c r="BU507" i="3"/>
  <c r="BT507" i="3"/>
  <c r="BS507" i="3"/>
  <c r="BR507" i="3"/>
  <c r="BQ507" i="3"/>
  <c r="BP507" i="3"/>
  <c r="BO507" i="3"/>
  <c r="BL507" i="3"/>
  <c r="BJ507" i="3"/>
  <c r="BF507" i="3"/>
  <c r="BA507" i="3"/>
  <c r="BU505" i="3"/>
  <c r="BT505" i="3"/>
  <c r="BS505" i="3"/>
  <c r="BR505" i="3"/>
  <c r="BQ505" i="3"/>
  <c r="BP505" i="3"/>
  <c r="BO505" i="3"/>
  <c r="BN505" i="3"/>
  <c r="BL505" i="3"/>
  <c r="BK505" i="3"/>
  <c r="BJ505" i="3"/>
  <c r="BH505" i="3"/>
  <c r="BB505" i="3"/>
  <c r="BA505" i="3"/>
  <c r="AZ505" i="3"/>
  <c r="AY505" i="3"/>
  <c r="BU504" i="3"/>
  <c r="BT504" i="3"/>
  <c r="BS504" i="3"/>
  <c r="BR504" i="3"/>
  <c r="BQ504" i="3"/>
  <c r="BP504" i="3"/>
  <c r="BO504" i="3"/>
  <c r="BN504" i="3"/>
  <c r="BL504" i="3"/>
  <c r="BK504" i="3"/>
  <c r="BJ504" i="3"/>
  <c r="BH504" i="3"/>
  <c r="BG504" i="3"/>
  <c r="BF504" i="3"/>
  <c r="BA504" i="3"/>
  <c r="BU503" i="3"/>
  <c r="BT503" i="3"/>
  <c r="BS503" i="3"/>
  <c r="BR503" i="3"/>
  <c r="BQ503" i="3"/>
  <c r="BP503" i="3"/>
  <c r="BO503" i="3"/>
  <c r="BN503" i="3"/>
  <c r="BL503" i="3"/>
  <c r="BK503" i="3"/>
  <c r="BJ503" i="3"/>
  <c r="BH503" i="3"/>
  <c r="BG503" i="3"/>
  <c r="BA503" i="3"/>
  <c r="AY503" i="3"/>
  <c r="BU502" i="3"/>
  <c r="BT502" i="3"/>
  <c r="BS502" i="3"/>
  <c r="BR502" i="3"/>
  <c r="BQ502" i="3"/>
  <c r="BO502" i="3"/>
  <c r="BL502" i="3"/>
  <c r="BK502" i="3"/>
  <c r="BJ502" i="3"/>
  <c r="BA502" i="3"/>
  <c r="AY502" i="3"/>
  <c r="BU501" i="3"/>
  <c r="BT501" i="3"/>
  <c r="BS501" i="3"/>
  <c r="BR501" i="3"/>
  <c r="BQ501" i="3"/>
  <c r="BP501" i="3"/>
  <c r="BO501" i="3"/>
  <c r="BN501" i="3"/>
  <c r="BL501" i="3"/>
  <c r="BK501" i="3"/>
  <c r="BJ501" i="3"/>
  <c r="BH501" i="3"/>
  <c r="BG501" i="3"/>
  <c r="BE501" i="3"/>
  <c r="BA501" i="3"/>
  <c r="BU500" i="3"/>
  <c r="BT500" i="3"/>
  <c r="BS500" i="3"/>
  <c r="BR500" i="3"/>
  <c r="BQ500" i="3"/>
  <c r="BP500" i="3"/>
  <c r="BO500" i="3"/>
  <c r="BN500" i="3"/>
  <c r="BL500" i="3"/>
  <c r="BK500" i="3"/>
  <c r="BJ500" i="3"/>
  <c r="BA500" i="3"/>
  <c r="BU499" i="3"/>
  <c r="BT499" i="3"/>
  <c r="BS499" i="3"/>
  <c r="BR499" i="3"/>
  <c r="BQ499" i="3"/>
  <c r="BP499" i="3"/>
  <c r="BO499" i="3"/>
  <c r="BN499" i="3"/>
  <c r="BL499" i="3"/>
  <c r="BK499" i="3"/>
  <c r="BJ499" i="3"/>
  <c r="BH499" i="3"/>
  <c r="BG499" i="3"/>
  <c r="BF499" i="3"/>
  <c r="BE499" i="3"/>
  <c r="BD499" i="3"/>
  <c r="BC499" i="3"/>
  <c r="BB499" i="3"/>
  <c r="BA499" i="3"/>
  <c r="AZ499" i="3"/>
  <c r="AY499" i="3"/>
  <c r="BU497" i="3"/>
  <c r="BT497" i="3"/>
  <c r="BS497" i="3"/>
  <c r="BR497" i="3"/>
  <c r="BQ497" i="3"/>
  <c r="BP497" i="3"/>
  <c r="BO497" i="3"/>
  <c r="BN497" i="3"/>
  <c r="BL497" i="3"/>
  <c r="BK497" i="3"/>
  <c r="BJ497" i="3"/>
  <c r="BH497" i="3"/>
  <c r="BG497" i="3"/>
  <c r="BF497" i="3"/>
  <c r="BE497" i="3"/>
  <c r="BD497" i="3"/>
  <c r="BC497" i="3"/>
  <c r="BB497" i="3"/>
  <c r="BA497" i="3"/>
  <c r="AZ497" i="3"/>
  <c r="AY497" i="3"/>
  <c r="Z465" i="3"/>
  <c r="Z453" i="3"/>
  <c r="Z439" i="3"/>
  <c r="Z425" i="3"/>
  <c r="AE397" i="3"/>
  <c r="AA397" i="3"/>
  <c r="Z490" i="3" s="1"/>
  <c r="AE396" i="3"/>
  <c r="AC396" i="3"/>
  <c r="AA396" i="3"/>
  <c r="Z489" i="3" s="1"/>
  <c r="AE395" i="3"/>
  <c r="AE394" i="3"/>
  <c r="AE392" i="3"/>
  <c r="AC392" i="3"/>
  <c r="AA392" i="3"/>
  <c r="Z485" i="3" s="1"/>
  <c r="AE391" i="3"/>
  <c r="AA390" i="3"/>
  <c r="AE389" i="3"/>
  <c r="AE388" i="3"/>
  <c r="AA388" i="3"/>
  <c r="AE387" i="3"/>
  <c r="AA387" i="3"/>
  <c r="AE386" i="3"/>
  <c r="AE385" i="3"/>
  <c r="AE384" i="3"/>
  <c r="AE383" i="3"/>
  <c r="AA383" i="3"/>
  <c r="AE382" i="3"/>
  <c r="AA382" i="3"/>
  <c r="AE381" i="3"/>
  <c r="AC379" i="3"/>
  <c r="AC378" i="3"/>
  <c r="AC377" i="3"/>
  <c r="AA377" i="3"/>
  <c r="Z470" i="3" s="1"/>
  <c r="AC376" i="3"/>
  <c r="AA376" i="3"/>
  <c r="Z469" i="3" s="1"/>
  <c r="AC375" i="3"/>
  <c r="AE374" i="3"/>
  <c r="AC374" i="3"/>
  <c r="AE373" i="3"/>
  <c r="AC373" i="3"/>
  <c r="AG372" i="3"/>
  <c r="AE372" i="3"/>
  <c r="AC372" i="3"/>
  <c r="AA372" i="3"/>
  <c r="AG371" i="3"/>
  <c r="AE371" i="3"/>
  <c r="AC371" i="3"/>
  <c r="AC369" i="3"/>
  <c r="AC368" i="3"/>
  <c r="AC367" i="3"/>
  <c r="AA367" i="3"/>
  <c r="Z460" i="3" s="1"/>
  <c r="AC366" i="3"/>
  <c r="AA366" i="3"/>
  <c r="Z459" i="3" s="1"/>
  <c r="AC365" i="3"/>
  <c r="AC363" i="3"/>
  <c r="AC362" i="3"/>
  <c r="AC360" i="3"/>
  <c r="AA360" i="3"/>
  <c r="AC359" i="3"/>
  <c r="AA359" i="3"/>
  <c r="Z452" i="3" s="1"/>
  <c r="AC358" i="3"/>
  <c r="AC353" i="3"/>
  <c r="AA353" i="3"/>
  <c r="Z446" i="3" s="1"/>
  <c r="AC352" i="3"/>
  <c r="AA352" i="3"/>
  <c r="Z445" i="3" s="1"/>
  <c r="AC350" i="3"/>
  <c r="AC349" i="3"/>
  <c r="AC348" i="3"/>
  <c r="AC346" i="3"/>
  <c r="AA346" i="3"/>
  <c r="AC345" i="3"/>
  <c r="AA345" i="3"/>
  <c r="Z438" i="3" s="1"/>
  <c r="AC344" i="3"/>
  <c r="AC342" i="3"/>
  <c r="AC341" i="3"/>
  <c r="AC340" i="3"/>
  <c r="AA339" i="3"/>
  <c r="AC338" i="3"/>
  <c r="AA338" i="3"/>
  <c r="Z431" i="3" s="1"/>
  <c r="AC336" i="3"/>
  <c r="AC335" i="3"/>
  <c r="AC334" i="3"/>
  <c r="AC333" i="3"/>
  <c r="AC332" i="3"/>
  <c r="AA332" i="3"/>
  <c r="AC331" i="3"/>
  <c r="AA331" i="3"/>
  <c r="Z424" i="3" s="1"/>
  <c r="AC330" i="3"/>
  <c r="AC329" i="3"/>
  <c r="AC328" i="3"/>
  <c r="AC327" i="3"/>
  <c r="AC326" i="3"/>
  <c r="AC325" i="3"/>
  <c r="AA325" i="3"/>
  <c r="Z418" i="3" s="1"/>
  <c r="AC324" i="3"/>
  <c r="AA324" i="3"/>
  <c r="Z417" i="3" s="1"/>
  <c r="AE322" i="3"/>
  <c r="AC321" i="3"/>
  <c r="AA321" i="3"/>
  <c r="AG320" i="3"/>
  <c r="AE320" i="3"/>
  <c r="AC320" i="3"/>
  <c r="AG317" i="3"/>
  <c r="AE317" i="3"/>
  <c r="AC317" i="3"/>
  <c r="AA317" i="3"/>
  <c r="Z410" i="3" s="1"/>
  <c r="AG316" i="3"/>
  <c r="AC314" i="3"/>
  <c r="AA314" i="3"/>
  <c r="AG313" i="3"/>
  <c r="AE313" i="3"/>
  <c r="AC313" i="3"/>
  <c r="AB305" i="3"/>
  <c r="F145" i="3"/>
  <c r="AE398" i="3" s="1"/>
  <c r="E144" i="3"/>
  <c r="AC397" i="3" s="1"/>
  <c r="B144" i="3"/>
  <c r="E143" i="3"/>
  <c r="B143" i="3"/>
  <c r="B142" i="3"/>
  <c r="B141" i="3"/>
  <c r="F140" i="3"/>
  <c r="AE393" i="3" s="1"/>
  <c r="E140" i="3"/>
  <c r="G140" i="3" s="1"/>
  <c r="B140" i="3"/>
  <c r="G139" i="3"/>
  <c r="F137" i="3"/>
  <c r="AE390" i="3" s="1"/>
  <c r="B137" i="3"/>
  <c r="B136" i="3"/>
  <c r="E135" i="3"/>
  <c r="G135" i="3" s="1"/>
  <c r="B135" i="3"/>
  <c r="B134" i="3"/>
  <c r="F133" i="3"/>
  <c r="B133" i="3"/>
  <c r="B132" i="3"/>
  <c r="E131" i="3"/>
  <c r="G131" i="3" s="1"/>
  <c r="B131" i="3"/>
  <c r="E130" i="3"/>
  <c r="AC383" i="3" s="1"/>
  <c r="B130" i="3"/>
  <c r="B129" i="3"/>
  <c r="B128" i="3"/>
  <c r="E111" i="3"/>
  <c r="E115" i="3" s="1"/>
  <c r="G105" i="3"/>
  <c r="AG374" i="3" s="1"/>
  <c r="G104" i="3"/>
  <c r="AG373" i="3" s="1"/>
  <c r="G103" i="3"/>
  <c r="G102" i="3"/>
  <c r="G92" i="3"/>
  <c r="F92" i="3"/>
  <c r="G91" i="3"/>
  <c r="F91" i="3"/>
  <c r="G90" i="3"/>
  <c r="F86" i="3"/>
  <c r="E84" i="3"/>
  <c r="AC361" i="3" s="1"/>
  <c r="AC356" i="3"/>
  <c r="AC354" i="3"/>
  <c r="F75" i="3"/>
  <c r="F74" i="3"/>
  <c r="E74" i="3"/>
  <c r="E71" i="3"/>
  <c r="E69" i="3"/>
  <c r="AC347" i="3" s="1"/>
  <c r="F66" i="3"/>
  <c r="AC343" i="3"/>
  <c r="AC337" i="3"/>
  <c r="E141" i="3"/>
  <c r="AG322" i="3"/>
  <c r="AC322" i="3"/>
  <c r="AG321" i="3"/>
  <c r="AE321" i="3"/>
  <c r="E138" i="3"/>
  <c r="BG505" i="3"/>
  <c r="AG319" i="3"/>
  <c r="AE319" i="3"/>
  <c r="BF513" i="3"/>
  <c r="AG318" i="3"/>
  <c r="AE318" i="3"/>
  <c r="BE517" i="3"/>
  <c r="E134" i="3"/>
  <c r="AE316" i="3"/>
  <c r="BD517" i="3"/>
  <c r="AG315" i="3"/>
  <c r="F41" i="3"/>
  <c r="AE323" i="3" s="1"/>
  <c r="BC501" i="3"/>
  <c r="AG314" i="3"/>
  <c r="AE314" i="3"/>
  <c r="BB508" i="3"/>
  <c r="BA514" i="3"/>
  <c r="AG312" i="3"/>
  <c r="AE312" i="3"/>
  <c r="AZ514" i="3"/>
  <c r="AG311" i="3"/>
  <c r="AE311" i="3"/>
  <c r="AY514" i="3"/>
  <c r="AA391" i="3"/>
  <c r="BU518" i="2"/>
  <c r="BT518" i="2"/>
  <c r="BS518" i="2"/>
  <c r="BR518" i="2"/>
  <c r="BQ518" i="2"/>
  <c r="BP518" i="2"/>
  <c r="BO518" i="2"/>
  <c r="BN518" i="2"/>
  <c r="BL518" i="2"/>
  <c r="BK518" i="2"/>
  <c r="BJ518" i="2"/>
  <c r="BH518" i="2"/>
  <c r="BF518" i="2"/>
  <c r="BU517" i="2"/>
  <c r="BT517" i="2"/>
  <c r="BS517" i="2"/>
  <c r="BR517" i="2"/>
  <c r="BQ517" i="2"/>
  <c r="BP517" i="2"/>
  <c r="BO517" i="2"/>
  <c r="BL517" i="2"/>
  <c r="BK517" i="2"/>
  <c r="BJ517" i="2"/>
  <c r="BU516" i="2"/>
  <c r="BT516" i="2"/>
  <c r="BS516" i="2"/>
  <c r="BR516" i="2"/>
  <c r="BQ516" i="2"/>
  <c r="BP516" i="2"/>
  <c r="BO516" i="2"/>
  <c r="BL516" i="2"/>
  <c r="BK516" i="2"/>
  <c r="BJ516" i="2"/>
  <c r="BH516" i="2"/>
  <c r="BD516" i="2"/>
  <c r="BC516" i="2"/>
  <c r="BB516" i="2"/>
  <c r="AY516" i="2"/>
  <c r="BU515" i="2"/>
  <c r="BT515" i="2"/>
  <c r="BS515" i="2"/>
  <c r="BR515" i="2"/>
  <c r="BQ515" i="2"/>
  <c r="BP515" i="2"/>
  <c r="BO515" i="2"/>
  <c r="BL515" i="2"/>
  <c r="BK515" i="2"/>
  <c r="BJ515" i="2"/>
  <c r="BF515" i="2"/>
  <c r="BE515" i="2"/>
  <c r="BD515" i="2"/>
  <c r="BC515" i="2"/>
  <c r="BU514" i="2"/>
  <c r="BT514" i="2"/>
  <c r="BS514" i="2"/>
  <c r="BR514" i="2"/>
  <c r="BQ514" i="2"/>
  <c r="BP514" i="2"/>
  <c r="BO514" i="2"/>
  <c r="BN514" i="2"/>
  <c r="BL514" i="2"/>
  <c r="BK514" i="2"/>
  <c r="BJ514" i="2"/>
  <c r="BH514" i="2"/>
  <c r="BU513" i="2"/>
  <c r="BT513" i="2"/>
  <c r="BS513" i="2"/>
  <c r="BR513" i="2"/>
  <c r="BQ513" i="2"/>
  <c r="BP513" i="2"/>
  <c r="BO513" i="2"/>
  <c r="BN513" i="2"/>
  <c r="BL513" i="2"/>
  <c r="BK513" i="2"/>
  <c r="BJ513" i="2"/>
  <c r="BH513" i="2"/>
  <c r="BC513" i="2"/>
  <c r="BB513" i="2"/>
  <c r="BA513" i="2"/>
  <c r="AY513" i="2"/>
  <c r="BU512" i="2"/>
  <c r="BT512" i="2"/>
  <c r="BS512" i="2"/>
  <c r="BR512" i="2"/>
  <c r="BQ512" i="2"/>
  <c r="BP512" i="2"/>
  <c r="BO512" i="2"/>
  <c r="BL512" i="2"/>
  <c r="BJ512" i="2"/>
  <c r="BD512" i="2"/>
  <c r="BC512" i="2"/>
  <c r="BB512" i="2"/>
  <c r="BU511" i="2"/>
  <c r="BT511" i="2"/>
  <c r="BS511" i="2"/>
  <c r="BR511" i="2"/>
  <c r="BQ511" i="2"/>
  <c r="BP511" i="2"/>
  <c r="BO511" i="2"/>
  <c r="BN511" i="2"/>
  <c r="BL511" i="2"/>
  <c r="BK511" i="2"/>
  <c r="BJ511" i="2"/>
  <c r="BH511" i="2"/>
  <c r="AZ511" i="2"/>
  <c r="BU510" i="2"/>
  <c r="BT510" i="2"/>
  <c r="BS510" i="2"/>
  <c r="BR510" i="2"/>
  <c r="BQ510" i="2"/>
  <c r="BP510" i="2"/>
  <c r="BO510" i="2"/>
  <c r="BL510" i="2"/>
  <c r="BJ510" i="2"/>
  <c r="BC510" i="2"/>
  <c r="AZ510" i="2"/>
  <c r="AY510" i="2"/>
  <c r="BU509" i="2"/>
  <c r="BT509" i="2"/>
  <c r="BS509" i="2"/>
  <c r="BR509" i="2"/>
  <c r="BQ509" i="2"/>
  <c r="BP509" i="2"/>
  <c r="BO509" i="2"/>
  <c r="BN509" i="2"/>
  <c r="BL509" i="2"/>
  <c r="BK509" i="2"/>
  <c r="BJ509" i="2"/>
  <c r="BH509" i="2"/>
  <c r="BF509" i="2"/>
  <c r="BE509" i="2"/>
  <c r="BC509" i="2"/>
  <c r="BU508" i="2"/>
  <c r="BT508" i="2"/>
  <c r="BS508" i="2"/>
  <c r="BR508" i="2"/>
  <c r="BQ508" i="2"/>
  <c r="BP508" i="2"/>
  <c r="BO508" i="2"/>
  <c r="BL508" i="2"/>
  <c r="BJ508" i="2"/>
  <c r="BF508" i="2"/>
  <c r="BU506" i="2"/>
  <c r="BT506" i="2"/>
  <c r="BS506" i="2"/>
  <c r="BR506" i="2"/>
  <c r="BQ506" i="2"/>
  <c r="BP506" i="2"/>
  <c r="BO506" i="2"/>
  <c r="BN506" i="2"/>
  <c r="BL506" i="2"/>
  <c r="BK506" i="2"/>
  <c r="BJ506" i="2"/>
  <c r="BH506" i="2"/>
  <c r="BB506" i="2"/>
  <c r="AZ506" i="2"/>
  <c r="AY506" i="2"/>
  <c r="BU505" i="2"/>
  <c r="BT505" i="2"/>
  <c r="BS505" i="2"/>
  <c r="BR505" i="2"/>
  <c r="BQ505" i="2"/>
  <c r="BP505" i="2"/>
  <c r="BO505" i="2"/>
  <c r="BN505" i="2"/>
  <c r="BL505" i="2"/>
  <c r="BK505" i="2"/>
  <c r="BJ505" i="2"/>
  <c r="BH505" i="2"/>
  <c r="BF505" i="2"/>
  <c r="BU504" i="2"/>
  <c r="BT504" i="2"/>
  <c r="BS504" i="2"/>
  <c r="BR504" i="2"/>
  <c r="BQ504" i="2"/>
  <c r="BP504" i="2"/>
  <c r="BO504" i="2"/>
  <c r="BN504" i="2"/>
  <c r="BL504" i="2"/>
  <c r="BK504" i="2"/>
  <c r="BJ504" i="2"/>
  <c r="BH504" i="2"/>
  <c r="BC504" i="2"/>
  <c r="AZ504" i="2"/>
  <c r="AY504" i="2"/>
  <c r="BU503" i="2"/>
  <c r="BT503" i="2"/>
  <c r="BS503" i="2"/>
  <c r="BR503" i="2"/>
  <c r="BQ503" i="2"/>
  <c r="BO503" i="2"/>
  <c r="BL503" i="2"/>
  <c r="BK503" i="2"/>
  <c r="BJ503" i="2"/>
  <c r="BF503" i="2"/>
  <c r="AZ503" i="2"/>
  <c r="AY503" i="2"/>
  <c r="BU502" i="2"/>
  <c r="BT502" i="2"/>
  <c r="BS502" i="2"/>
  <c r="BR502" i="2"/>
  <c r="BQ502" i="2"/>
  <c r="BP502" i="2"/>
  <c r="BO502" i="2"/>
  <c r="BN502" i="2"/>
  <c r="BL502" i="2"/>
  <c r="BK502" i="2"/>
  <c r="BJ502" i="2"/>
  <c r="BH502" i="2"/>
  <c r="BF502" i="2"/>
  <c r="BE502" i="2"/>
  <c r="BU501" i="2"/>
  <c r="BT501" i="2"/>
  <c r="BS501" i="2"/>
  <c r="BR501" i="2"/>
  <c r="BQ501" i="2"/>
  <c r="BP501" i="2"/>
  <c r="BO501" i="2"/>
  <c r="BN501" i="2"/>
  <c r="BL501" i="2"/>
  <c r="BK501" i="2"/>
  <c r="BJ501" i="2"/>
  <c r="BU500" i="2"/>
  <c r="BT500" i="2"/>
  <c r="BS500" i="2"/>
  <c r="BR500" i="2"/>
  <c r="BQ500" i="2"/>
  <c r="BP500" i="2"/>
  <c r="BO500" i="2"/>
  <c r="BN500" i="2"/>
  <c r="BL500" i="2"/>
  <c r="BK500" i="2"/>
  <c r="BJ500" i="2"/>
  <c r="BH500" i="2"/>
  <c r="BG500" i="2"/>
  <c r="BF500" i="2"/>
  <c r="BE500" i="2"/>
  <c r="BD500" i="2"/>
  <c r="BC500" i="2"/>
  <c r="BB500" i="2"/>
  <c r="BA500" i="2"/>
  <c r="AZ500" i="2"/>
  <c r="AY500" i="2"/>
  <c r="BU498" i="2"/>
  <c r="BT498" i="2"/>
  <c r="BS498" i="2"/>
  <c r="BR498" i="2"/>
  <c r="BQ498" i="2"/>
  <c r="BP498" i="2"/>
  <c r="BO498" i="2"/>
  <c r="BN498" i="2"/>
  <c r="BL498" i="2"/>
  <c r="BK498" i="2"/>
  <c r="BJ498" i="2"/>
  <c r="BH498" i="2"/>
  <c r="BG498" i="2"/>
  <c r="BF498" i="2"/>
  <c r="BE498" i="2"/>
  <c r="BD498" i="2"/>
  <c r="BC498" i="2"/>
  <c r="BB498" i="2"/>
  <c r="BA498" i="2"/>
  <c r="AZ498" i="2"/>
  <c r="AY498" i="2"/>
  <c r="AE397" i="2"/>
  <c r="AE396" i="2"/>
  <c r="AC396" i="2"/>
  <c r="AA396" i="2"/>
  <c r="Z490" i="2" s="1"/>
  <c r="AE395" i="2"/>
  <c r="AE394" i="2"/>
  <c r="AE393" i="2"/>
  <c r="AE392" i="2"/>
  <c r="AA392" i="2"/>
  <c r="AE391" i="2"/>
  <c r="AE390" i="2"/>
  <c r="AE389" i="2"/>
  <c r="AE388" i="2"/>
  <c r="AE387" i="2"/>
  <c r="AA387" i="2"/>
  <c r="AE386" i="2"/>
  <c r="AE385" i="2"/>
  <c r="AE384" i="2"/>
  <c r="AE383" i="2"/>
  <c r="AE382" i="2"/>
  <c r="AC382" i="2"/>
  <c r="AA382" i="2"/>
  <c r="Z476" i="2" s="1"/>
  <c r="AC380" i="2"/>
  <c r="AC379" i="2"/>
  <c r="AC376" i="2"/>
  <c r="AA376" i="2"/>
  <c r="Z470" i="2" s="1"/>
  <c r="AE375" i="2"/>
  <c r="AC375" i="2"/>
  <c r="AE374" i="2"/>
  <c r="AC374" i="2"/>
  <c r="AC373" i="2"/>
  <c r="AC372" i="2"/>
  <c r="AA371" i="2"/>
  <c r="AA370" i="2"/>
  <c r="AC369" i="2"/>
  <c r="AC368" i="2"/>
  <c r="AC367" i="2"/>
  <c r="AC366" i="2"/>
  <c r="AC364" i="2"/>
  <c r="AA364" i="2"/>
  <c r="Z458" i="2" s="1"/>
  <c r="AC363" i="2"/>
  <c r="AA363" i="2"/>
  <c r="Z457" i="2" s="1"/>
  <c r="AC361" i="2"/>
  <c r="AC360" i="2"/>
  <c r="AC359" i="2"/>
  <c r="AC357" i="2"/>
  <c r="AA357" i="2"/>
  <c r="Z451" i="2" s="1"/>
  <c r="AA356" i="2"/>
  <c r="AC355" i="2"/>
  <c r="AC354" i="2"/>
  <c r="AC353" i="2"/>
  <c r="AC350" i="2"/>
  <c r="AA350" i="2"/>
  <c r="Z444" i="2" s="1"/>
  <c r="AC349" i="2"/>
  <c r="AA349" i="2"/>
  <c r="Z443" i="2" s="1"/>
  <c r="AC347" i="2"/>
  <c r="AC346" i="2"/>
  <c r="AC343" i="2"/>
  <c r="AA343" i="2"/>
  <c r="Z437" i="2" s="1"/>
  <c r="AC342" i="2"/>
  <c r="AA342" i="2"/>
  <c r="Z436" i="2" s="1"/>
  <c r="AC341" i="2"/>
  <c r="AC339" i="2"/>
  <c r="AC336" i="2"/>
  <c r="AA336" i="2"/>
  <c r="Z430" i="2" s="1"/>
  <c r="AC335" i="2"/>
  <c r="AA335" i="2"/>
  <c r="Z429" i="2" s="1"/>
  <c r="AC334" i="2"/>
  <c r="AC333" i="2"/>
  <c r="AC332" i="2"/>
  <c r="AC331" i="2"/>
  <c r="AC330" i="2"/>
  <c r="AC329" i="2"/>
  <c r="AA329" i="2"/>
  <c r="Z423" i="2" s="1"/>
  <c r="AC328" i="2"/>
  <c r="AA328" i="2"/>
  <c r="Z422" i="2" s="1"/>
  <c r="AC327" i="2"/>
  <c r="AC326" i="2"/>
  <c r="AC325" i="2"/>
  <c r="AC324" i="2"/>
  <c r="AA323" i="2"/>
  <c r="AG322" i="2"/>
  <c r="AE322" i="2"/>
  <c r="AC322" i="2"/>
  <c r="AG319" i="2"/>
  <c r="AE319" i="2"/>
  <c r="AC319" i="2"/>
  <c r="AA319" i="2"/>
  <c r="Z413" i="2" s="1"/>
  <c r="AC316" i="2"/>
  <c r="AA316" i="2"/>
  <c r="AG315" i="2"/>
  <c r="AE315" i="2"/>
  <c r="AC315" i="2"/>
  <c r="AG312" i="2"/>
  <c r="AE312" i="2"/>
  <c r="AC312" i="2"/>
  <c r="AA312" i="2"/>
  <c r="Z406" i="2" s="1"/>
  <c r="AG311" i="2"/>
  <c r="AB305" i="2"/>
  <c r="F145" i="2"/>
  <c r="AE398" i="2" s="1"/>
  <c r="E144" i="2"/>
  <c r="AC397" i="2" s="1"/>
  <c r="B144" i="2"/>
  <c r="E143" i="2"/>
  <c r="B143" i="2"/>
  <c r="E142" i="2"/>
  <c r="AC395" i="2" s="1"/>
  <c r="B142" i="2"/>
  <c r="B141" i="2"/>
  <c r="B140" i="2"/>
  <c r="B139" i="2"/>
  <c r="B138" i="2"/>
  <c r="G137" i="2"/>
  <c r="E137" i="2"/>
  <c r="AC390" i="2" s="1"/>
  <c r="B137" i="2"/>
  <c r="B136" i="2"/>
  <c r="B135" i="2"/>
  <c r="B134" i="2"/>
  <c r="E133" i="2"/>
  <c r="AC386" i="2" s="1"/>
  <c r="B133" i="2"/>
  <c r="B132" i="2"/>
  <c r="B131" i="2"/>
  <c r="E130" i="2"/>
  <c r="G130" i="2" s="1"/>
  <c r="B130" i="2"/>
  <c r="E129" i="2"/>
  <c r="G129" i="2" s="1"/>
  <c r="B129" i="2"/>
  <c r="E116" i="2"/>
  <c r="AC381" i="2" s="1"/>
  <c r="E113" i="2"/>
  <c r="AC378" i="2" s="1"/>
  <c r="E112" i="2"/>
  <c r="AC377" i="2" s="1"/>
  <c r="G106" i="2"/>
  <c r="F103" i="2"/>
  <c r="AE372" i="2" s="1"/>
  <c r="E94" i="2"/>
  <c r="G94" i="2" s="1"/>
  <c r="F87" i="2"/>
  <c r="E85" i="2"/>
  <c r="AC362" i="2" s="1"/>
  <c r="F80" i="2"/>
  <c r="F77" i="2"/>
  <c r="F76" i="2"/>
  <c r="F75" i="2"/>
  <c r="E73" i="2"/>
  <c r="AC351" i="2" s="1"/>
  <c r="E72" i="2"/>
  <c r="E70" i="2"/>
  <c r="AC348" i="2" s="1"/>
  <c r="F67" i="2"/>
  <c r="F66" i="2"/>
  <c r="AC344" i="2"/>
  <c r="AC338" i="2"/>
  <c r="E141" i="2"/>
  <c r="E140" i="2"/>
  <c r="AG321" i="2"/>
  <c r="AE321" i="2"/>
  <c r="AC321" i="2"/>
  <c r="AG320" i="2"/>
  <c r="AE320" i="2"/>
  <c r="BG514" i="2"/>
  <c r="BF514" i="2"/>
  <c r="AG318" i="2"/>
  <c r="AE318" i="2"/>
  <c r="BE518" i="2"/>
  <c r="AG317" i="2"/>
  <c r="AE317" i="2"/>
  <c r="AC317" i="2"/>
  <c r="AG316" i="2"/>
  <c r="AE316" i="2"/>
  <c r="BD518" i="2"/>
  <c r="BC502" i="2"/>
  <c r="AG314" i="2"/>
  <c r="AE314" i="2"/>
  <c r="BB509" i="2"/>
  <c r="AG313" i="2"/>
  <c r="AE313" i="2"/>
  <c r="BA515" i="2"/>
  <c r="AZ515" i="2"/>
  <c r="G41" i="2"/>
  <c r="AG323" i="2" s="1"/>
  <c r="AE311" i="2"/>
  <c r="AY515" i="2"/>
  <c r="AA391" i="2"/>
  <c r="G105" i="2"/>
  <c r="BU544" i="1"/>
  <c r="BT544" i="1"/>
  <c r="BS544" i="1"/>
  <c r="BR544" i="1"/>
  <c r="BQ544" i="1"/>
  <c r="BP544" i="1"/>
  <c r="BO544" i="1"/>
  <c r="BN544" i="1"/>
  <c r="BL544" i="1"/>
  <c r="BK544" i="1"/>
  <c r="BJ544" i="1"/>
  <c r="BH544" i="1"/>
  <c r="BG544" i="1"/>
  <c r="BF544" i="1"/>
  <c r="BD544" i="1"/>
  <c r="BB544" i="1"/>
  <c r="BU543" i="1"/>
  <c r="BT543" i="1"/>
  <c r="BS543" i="1"/>
  <c r="BR543" i="1"/>
  <c r="BQ543" i="1"/>
  <c r="BP543" i="1"/>
  <c r="BO543" i="1"/>
  <c r="BL543" i="1"/>
  <c r="BK543" i="1"/>
  <c r="BJ543" i="1"/>
  <c r="BH543" i="1"/>
  <c r="AZ543" i="1"/>
  <c r="BU542" i="1"/>
  <c r="BT542" i="1"/>
  <c r="BS542" i="1"/>
  <c r="BR542" i="1"/>
  <c r="BQ542" i="1"/>
  <c r="BP542" i="1"/>
  <c r="BO542" i="1"/>
  <c r="BL542" i="1"/>
  <c r="BK542" i="1"/>
  <c r="BJ542" i="1"/>
  <c r="BH542" i="1"/>
  <c r="BF542" i="1"/>
  <c r="BD542" i="1"/>
  <c r="BC542" i="1"/>
  <c r="BU541" i="1"/>
  <c r="BT541" i="1"/>
  <c r="BS541" i="1"/>
  <c r="BR541" i="1"/>
  <c r="BQ541" i="1"/>
  <c r="BP541" i="1"/>
  <c r="BO541" i="1"/>
  <c r="BL541" i="1"/>
  <c r="BK541" i="1"/>
  <c r="BJ541" i="1"/>
  <c r="BG541" i="1"/>
  <c r="BF541" i="1"/>
  <c r="BD541" i="1"/>
  <c r="BA541" i="1"/>
  <c r="BU540" i="1"/>
  <c r="BT540" i="1"/>
  <c r="BS540" i="1"/>
  <c r="BR540" i="1"/>
  <c r="BQ540" i="1"/>
  <c r="BP540" i="1"/>
  <c r="BO540" i="1"/>
  <c r="BN540" i="1"/>
  <c r="BL540" i="1"/>
  <c r="BK540" i="1"/>
  <c r="BJ540" i="1"/>
  <c r="BH540" i="1"/>
  <c r="BF540" i="1"/>
  <c r="BD540" i="1"/>
  <c r="BA540" i="1"/>
  <c r="BU539" i="1"/>
  <c r="BT539" i="1"/>
  <c r="BS539" i="1"/>
  <c r="BR539" i="1"/>
  <c r="BQ539" i="1"/>
  <c r="BP539" i="1"/>
  <c r="BO539" i="1"/>
  <c r="BN539" i="1"/>
  <c r="BL539" i="1"/>
  <c r="BK539" i="1"/>
  <c r="BJ539" i="1"/>
  <c r="BH539" i="1"/>
  <c r="BF539" i="1"/>
  <c r="BC539" i="1"/>
  <c r="BA539" i="1"/>
  <c r="BU538" i="1"/>
  <c r="BT538" i="1"/>
  <c r="BS538" i="1"/>
  <c r="BR538" i="1"/>
  <c r="BQ538" i="1"/>
  <c r="BP538" i="1"/>
  <c r="BO538" i="1"/>
  <c r="BL538" i="1"/>
  <c r="BJ538" i="1"/>
  <c r="BH538" i="1"/>
  <c r="BF538" i="1"/>
  <c r="BD538" i="1"/>
  <c r="BB538" i="1"/>
  <c r="BU537" i="1"/>
  <c r="BT537" i="1"/>
  <c r="BS537" i="1"/>
  <c r="BR537" i="1"/>
  <c r="BQ537" i="1"/>
  <c r="BP537" i="1"/>
  <c r="BO537" i="1"/>
  <c r="BN537" i="1"/>
  <c r="BL537" i="1"/>
  <c r="BK537" i="1"/>
  <c r="BJ537" i="1"/>
  <c r="BH537" i="1"/>
  <c r="BA537" i="1"/>
  <c r="AZ537" i="1"/>
  <c r="BU536" i="1"/>
  <c r="BT536" i="1"/>
  <c r="BS536" i="1"/>
  <c r="BR536" i="1"/>
  <c r="BQ536" i="1"/>
  <c r="BP536" i="1"/>
  <c r="BO536" i="1"/>
  <c r="BO525" i="1" s="1"/>
  <c r="BL536" i="1"/>
  <c r="BJ536" i="1"/>
  <c r="BH536" i="1"/>
  <c r="BF536" i="1"/>
  <c r="BF525" i="1" s="1"/>
  <c r="BD536" i="1"/>
  <c r="BD525" i="1" s="1"/>
  <c r="BC536" i="1"/>
  <c r="BA536" i="1"/>
  <c r="BU535" i="1"/>
  <c r="BT535" i="1"/>
  <c r="BS535" i="1"/>
  <c r="BR535" i="1"/>
  <c r="BQ535" i="1"/>
  <c r="BP535" i="1"/>
  <c r="BO535" i="1"/>
  <c r="BN535" i="1"/>
  <c r="BL535" i="1"/>
  <c r="BK535" i="1"/>
  <c r="BJ535" i="1"/>
  <c r="BH535" i="1"/>
  <c r="BF535" i="1"/>
  <c r="BA535" i="1"/>
  <c r="BU534" i="1"/>
  <c r="BT534" i="1"/>
  <c r="BS534" i="1"/>
  <c r="BR534" i="1"/>
  <c r="BQ534" i="1"/>
  <c r="BP534" i="1"/>
  <c r="BO534" i="1"/>
  <c r="BL534" i="1"/>
  <c r="BJ534" i="1"/>
  <c r="BH534" i="1"/>
  <c r="BD534" i="1"/>
  <c r="BB534" i="1"/>
  <c r="BA534" i="1"/>
  <c r="AZ534" i="1"/>
  <c r="AY534" i="1"/>
  <c r="BS533" i="1"/>
  <c r="BR533" i="1"/>
  <c r="BQ533" i="1"/>
  <c r="BP533" i="1"/>
  <c r="BO533" i="1"/>
  <c r="BN533" i="1"/>
  <c r="BL533" i="1"/>
  <c r="BK533" i="1"/>
  <c r="BJ533" i="1"/>
  <c r="BH533" i="1"/>
  <c r="BG533" i="1"/>
  <c r="BF533" i="1"/>
  <c r="BD533" i="1"/>
  <c r="BB533" i="1"/>
  <c r="BU532" i="1"/>
  <c r="BT532" i="1"/>
  <c r="BS532" i="1"/>
  <c r="BR532" i="1"/>
  <c r="BQ532" i="1"/>
  <c r="BP532" i="1"/>
  <c r="BO532" i="1"/>
  <c r="BN532" i="1"/>
  <c r="BL532" i="1"/>
  <c r="BK532" i="1"/>
  <c r="BJ532" i="1"/>
  <c r="BH532" i="1"/>
  <c r="BB532" i="1"/>
  <c r="AZ532" i="1"/>
  <c r="BU531" i="1"/>
  <c r="BT531" i="1"/>
  <c r="BS531" i="1"/>
  <c r="BR531" i="1"/>
  <c r="BQ531" i="1"/>
  <c r="BP531" i="1"/>
  <c r="BO531" i="1"/>
  <c r="BN531" i="1"/>
  <c r="BL531" i="1"/>
  <c r="BK531" i="1"/>
  <c r="BJ531" i="1"/>
  <c r="BH531" i="1"/>
  <c r="BG531" i="1"/>
  <c r="BF531" i="1"/>
  <c r="BC531" i="1"/>
  <c r="BA531" i="1"/>
  <c r="BU530" i="1"/>
  <c r="BT530" i="1"/>
  <c r="BS530" i="1"/>
  <c r="BR530" i="1"/>
  <c r="BQ530" i="1"/>
  <c r="BP530" i="1"/>
  <c r="BO530" i="1"/>
  <c r="BN530" i="1"/>
  <c r="BL530" i="1"/>
  <c r="BK530" i="1"/>
  <c r="BJ530" i="1"/>
  <c r="BH530" i="1"/>
  <c r="BF530" i="1"/>
  <c r="BA530" i="1"/>
  <c r="BU529" i="1"/>
  <c r="BT529" i="1"/>
  <c r="BS529" i="1"/>
  <c r="BR529" i="1"/>
  <c r="BQ529" i="1"/>
  <c r="BO529" i="1"/>
  <c r="BL529" i="1"/>
  <c r="BK529" i="1"/>
  <c r="BJ529" i="1"/>
  <c r="BH529" i="1"/>
  <c r="BF529" i="1"/>
  <c r="BA529" i="1"/>
  <c r="AZ529" i="1"/>
  <c r="BU528" i="1"/>
  <c r="BT528" i="1"/>
  <c r="BS528" i="1"/>
  <c r="BR528" i="1"/>
  <c r="BQ528" i="1"/>
  <c r="BP528" i="1"/>
  <c r="BO528" i="1"/>
  <c r="BN528" i="1"/>
  <c r="BL528" i="1"/>
  <c r="BK528" i="1"/>
  <c r="BJ528" i="1"/>
  <c r="BH528" i="1"/>
  <c r="BG528" i="1"/>
  <c r="BF528" i="1"/>
  <c r="BB528" i="1"/>
  <c r="BU527" i="1"/>
  <c r="BT527" i="1"/>
  <c r="BS527" i="1"/>
  <c r="BR527" i="1"/>
  <c r="BQ527" i="1"/>
  <c r="BP527" i="1"/>
  <c r="BO527" i="1"/>
  <c r="BN527" i="1"/>
  <c r="BL527" i="1"/>
  <c r="BK527" i="1"/>
  <c r="BJ527" i="1"/>
  <c r="BH527" i="1"/>
  <c r="AZ527" i="1"/>
  <c r="BU526" i="1"/>
  <c r="BT526" i="1"/>
  <c r="BS526" i="1"/>
  <c r="BR526" i="1"/>
  <c r="BQ526" i="1"/>
  <c r="BP526" i="1"/>
  <c r="BO526" i="1"/>
  <c r="BN526" i="1"/>
  <c r="BL526" i="1"/>
  <c r="BK526" i="1"/>
  <c r="BJ526" i="1"/>
  <c r="BH526" i="1"/>
  <c r="BG526" i="1"/>
  <c r="BF526" i="1"/>
  <c r="BE526" i="1"/>
  <c r="BD526" i="1"/>
  <c r="BC526" i="1"/>
  <c r="BB526" i="1"/>
  <c r="BA526" i="1"/>
  <c r="AZ526" i="1"/>
  <c r="AY526" i="1"/>
  <c r="BT525" i="1"/>
  <c r="BR525" i="1"/>
  <c r="BP525" i="1"/>
  <c r="BL525" i="1"/>
  <c r="BK525" i="1"/>
  <c r="BJ525" i="1"/>
  <c r="BH525" i="1"/>
  <c r="BU524" i="1"/>
  <c r="BT524" i="1"/>
  <c r="BS524" i="1"/>
  <c r="BR524" i="1"/>
  <c r="BQ524" i="1"/>
  <c r="BP524" i="1"/>
  <c r="BO524" i="1"/>
  <c r="BN524" i="1"/>
  <c r="BL524" i="1"/>
  <c r="BK524" i="1"/>
  <c r="BJ524" i="1"/>
  <c r="BH524" i="1"/>
  <c r="BG524" i="1"/>
  <c r="BF524" i="1"/>
  <c r="BE524" i="1"/>
  <c r="BD524" i="1"/>
  <c r="BC524" i="1"/>
  <c r="BB524" i="1"/>
  <c r="BA524" i="1"/>
  <c r="AZ524" i="1"/>
  <c r="AY524" i="1"/>
  <c r="AE423" i="1"/>
  <c r="AC423" i="1"/>
  <c r="AE422" i="1"/>
  <c r="AC422" i="1"/>
  <c r="AC420" i="1"/>
  <c r="AE417" i="1"/>
  <c r="AE416" i="1"/>
  <c r="AE415" i="1"/>
  <c r="AE413" i="1"/>
  <c r="AC413" i="1"/>
  <c r="AA413" i="1"/>
  <c r="Z506" i="1" s="1"/>
  <c r="AE412" i="1"/>
  <c r="AE411" i="1"/>
  <c r="AE408" i="1"/>
  <c r="AC406" i="1"/>
  <c r="AC405" i="1"/>
  <c r="AC403" i="1"/>
  <c r="AC402" i="1"/>
  <c r="AC401" i="1"/>
  <c r="AC400" i="1"/>
  <c r="AC399" i="1"/>
  <c r="AC398" i="1"/>
  <c r="AC395" i="1"/>
  <c r="AC394" i="1"/>
  <c r="AC393" i="1"/>
  <c r="AC392" i="1"/>
  <c r="AC390" i="1"/>
  <c r="AC389" i="1"/>
  <c r="AC388" i="1"/>
  <c r="AC387" i="1"/>
  <c r="AC386" i="1"/>
  <c r="AC384" i="1"/>
  <c r="AC381" i="1"/>
  <c r="AC380" i="1"/>
  <c r="AC376" i="1"/>
  <c r="AC375" i="1"/>
  <c r="AC374" i="1"/>
  <c r="AC373" i="1"/>
  <c r="AC372" i="1"/>
  <c r="AC371" i="1"/>
  <c r="AC370" i="1"/>
  <c r="AC369" i="1"/>
  <c r="AC368" i="1"/>
  <c r="AC366" i="1"/>
  <c r="AC365" i="1"/>
  <c r="AC364" i="1"/>
  <c r="AC363" i="1"/>
  <c r="AC362" i="1"/>
  <c r="AC361" i="1"/>
  <c r="AC360" i="1"/>
  <c r="AC359" i="1"/>
  <c r="AC358" i="1"/>
  <c r="AC357" i="1"/>
  <c r="AC356" i="1"/>
  <c r="AC355" i="1"/>
  <c r="AC354" i="1"/>
  <c r="AC353" i="1"/>
  <c r="AC352" i="1"/>
  <c r="AC351" i="1"/>
  <c r="AE348" i="1"/>
  <c r="AC348" i="1"/>
  <c r="AC346" i="1"/>
  <c r="AC344" i="1"/>
  <c r="AC343" i="1"/>
  <c r="AE342" i="1"/>
  <c r="AC341" i="1"/>
  <c r="AC340" i="1"/>
  <c r="AC339" i="1"/>
  <c r="AB332" i="1"/>
  <c r="C143" i="1"/>
  <c r="E142" i="1"/>
  <c r="D142" i="1"/>
  <c r="C142" i="1"/>
  <c r="E141" i="1"/>
  <c r="D141" i="1"/>
  <c r="C141" i="1"/>
  <c r="F140" i="1"/>
  <c r="AE421" i="1" s="1"/>
  <c r="E140" i="1"/>
  <c r="AC421" i="1" s="1"/>
  <c r="D140" i="1"/>
  <c r="C140" i="1"/>
  <c r="G139" i="1"/>
  <c r="F139" i="1"/>
  <c r="AE420" i="1" s="1"/>
  <c r="E139" i="1"/>
  <c r="D139" i="1"/>
  <c r="C139" i="1"/>
  <c r="F138" i="1"/>
  <c r="AE419" i="1" s="1"/>
  <c r="D138" i="1"/>
  <c r="C138" i="1"/>
  <c r="F137" i="1"/>
  <c r="AE418" i="1" s="1"/>
  <c r="E137" i="1"/>
  <c r="AC418" i="1" s="1"/>
  <c r="D137" i="1"/>
  <c r="C137" i="1"/>
  <c r="D136" i="1"/>
  <c r="C136" i="1"/>
  <c r="E135" i="1"/>
  <c r="AC416" i="1" s="1"/>
  <c r="D135" i="1"/>
  <c r="C135" i="1"/>
  <c r="D134" i="1"/>
  <c r="C134" i="1"/>
  <c r="F133" i="1"/>
  <c r="AE414" i="1" s="1"/>
  <c r="D133" i="1"/>
  <c r="C133" i="1"/>
  <c r="F132" i="1"/>
  <c r="E132" i="1"/>
  <c r="G132" i="1" s="1"/>
  <c r="D132" i="1"/>
  <c r="C132" i="1"/>
  <c r="E131" i="1"/>
  <c r="AC412" i="1" s="1"/>
  <c r="D131" i="1"/>
  <c r="C131" i="1"/>
  <c r="E130" i="1"/>
  <c r="G130" i="1" s="1"/>
  <c r="D130" i="1"/>
  <c r="C130" i="1"/>
  <c r="F129" i="1"/>
  <c r="AE410" i="1" s="1"/>
  <c r="D129" i="1"/>
  <c r="C129" i="1"/>
  <c r="F128" i="1"/>
  <c r="AE409" i="1" s="1"/>
  <c r="E128" i="1"/>
  <c r="G128" i="1" s="1"/>
  <c r="D128" i="1"/>
  <c r="C128" i="1"/>
  <c r="F127" i="1"/>
  <c r="F143" i="1" s="1"/>
  <c r="AE424" i="1" s="1"/>
  <c r="D127" i="1"/>
  <c r="C127" i="1"/>
  <c r="E113" i="1"/>
  <c r="E116" i="1" s="1"/>
  <c r="E98" i="1"/>
  <c r="E82" i="1"/>
  <c r="E80" i="1"/>
  <c r="AC378" i="1" s="1"/>
  <c r="E79" i="1"/>
  <c r="AC377" i="1" s="1"/>
  <c r="E77" i="1"/>
  <c r="AE349" i="1"/>
  <c r="E138" i="1"/>
  <c r="G49" i="1"/>
  <c r="AG348" i="1" s="1"/>
  <c r="AE347" i="1"/>
  <c r="BG535" i="1"/>
  <c r="G47" i="1"/>
  <c r="AG346" i="1" s="1"/>
  <c r="AE346" i="1"/>
  <c r="BF532" i="1"/>
  <c r="AE345" i="1"/>
  <c r="BE544" i="1"/>
  <c r="AE344" i="1"/>
  <c r="G45" i="1"/>
  <c r="AG344" i="1" s="1"/>
  <c r="AE343" i="1"/>
  <c r="BD527" i="1"/>
  <c r="BC533" i="1"/>
  <c r="AG341" i="1"/>
  <c r="AE341" i="1"/>
  <c r="BB542" i="1"/>
  <c r="AE340" i="1"/>
  <c r="BA533" i="1"/>
  <c r="AE339" i="1"/>
  <c r="AZ536" i="1"/>
  <c r="AZ525" i="1" s="1"/>
  <c r="F51" i="1"/>
  <c r="AE350" i="1" s="1"/>
  <c r="AY532" i="1"/>
  <c r="AA422" i="1"/>
  <c r="Z515" i="1" s="1"/>
  <c r="F43" i="3" l="1"/>
  <c r="I38" i="3"/>
  <c r="F53" i="3"/>
  <c r="F54" i="3"/>
  <c r="F43" i="2"/>
  <c r="F53" i="2"/>
  <c r="Z484" i="3"/>
  <c r="G138" i="3"/>
  <c r="AC391" i="3"/>
  <c r="AC380" i="3"/>
  <c r="F115" i="3"/>
  <c r="Z414" i="3"/>
  <c r="AC387" i="3"/>
  <c r="G134" i="3"/>
  <c r="Z476" i="3"/>
  <c r="Z407" i="3"/>
  <c r="AC394" i="3"/>
  <c r="G141" i="3"/>
  <c r="Z480" i="3"/>
  <c r="E41" i="3"/>
  <c r="AZ502" i="3"/>
  <c r="G41" i="3"/>
  <c r="AG323" i="3" s="1"/>
  <c r="F79" i="3"/>
  <c r="F65" i="3"/>
  <c r="F93" i="3"/>
  <c r="E136" i="3"/>
  <c r="AA311" i="3"/>
  <c r="AA318" i="3"/>
  <c r="AA326" i="3"/>
  <c r="Z419" i="3" s="1"/>
  <c r="AA333" i="3"/>
  <c r="Z426" i="3" s="1"/>
  <c r="AA340" i="3"/>
  <c r="Z433" i="3" s="1"/>
  <c r="AA347" i="3"/>
  <c r="Z440" i="3" s="1"/>
  <c r="AA354" i="3"/>
  <c r="Z447" i="3" s="1"/>
  <c r="AA361" i="3"/>
  <c r="Z454" i="3" s="1"/>
  <c r="AA368" i="3"/>
  <c r="Z461" i="3" s="1"/>
  <c r="AA373" i="3"/>
  <c r="Z466" i="3" s="1"/>
  <c r="AA378" i="3"/>
  <c r="Z471" i="3" s="1"/>
  <c r="AC388" i="3"/>
  <c r="Z481" i="3" s="1"/>
  <c r="AA393" i="3"/>
  <c r="F55" i="3"/>
  <c r="BE502" i="3"/>
  <c r="BB503" i="3"/>
  <c r="BD505" i="3"/>
  <c r="BB509" i="3"/>
  <c r="I32" i="3" s="1"/>
  <c r="AY510" i="3"/>
  <c r="BF512" i="3"/>
  <c r="AY513" i="3"/>
  <c r="BF515" i="3"/>
  <c r="AZ516" i="3"/>
  <c r="F76" i="3"/>
  <c r="G130" i="3"/>
  <c r="BF501" i="3"/>
  <c r="BC511" i="3"/>
  <c r="F49" i="2"/>
  <c r="AZ503" i="3"/>
  <c r="G93" i="3"/>
  <c r="E132" i="3"/>
  <c r="AC311" i="3"/>
  <c r="AC318" i="3"/>
  <c r="AA384" i="3"/>
  <c r="Z477" i="3" s="1"/>
  <c r="AC393" i="3"/>
  <c r="AA398" i="3"/>
  <c r="F49" i="3"/>
  <c r="BF502" i="3"/>
  <c r="BC503" i="3"/>
  <c r="BE505" i="3"/>
  <c r="BC509" i="3"/>
  <c r="AZ510" i="3"/>
  <c r="BG512" i="3"/>
  <c r="BA513" i="3"/>
  <c r="BG515" i="3"/>
  <c r="BA516" i="3"/>
  <c r="BC515" i="3"/>
  <c r="AA315" i="3"/>
  <c r="AA322" i="3"/>
  <c r="Z415" i="3" s="1"/>
  <c r="AA327" i="3"/>
  <c r="Z420" i="3" s="1"/>
  <c r="AA334" i="3"/>
  <c r="Z427" i="3" s="1"/>
  <c r="AA341" i="3"/>
  <c r="Z434" i="3" s="1"/>
  <c r="AA348" i="3"/>
  <c r="Z441" i="3" s="1"/>
  <c r="AA355" i="3"/>
  <c r="AA362" i="3"/>
  <c r="Z455" i="3" s="1"/>
  <c r="AA369" i="3"/>
  <c r="Z462" i="3" s="1"/>
  <c r="AA379" i="3"/>
  <c r="Z472" i="3" s="1"/>
  <c r="AC384" i="3"/>
  <c r="AA389" i="3"/>
  <c r="I29" i="3"/>
  <c r="F44" i="3"/>
  <c r="AY500" i="3"/>
  <c r="BE503" i="3"/>
  <c r="BF505" i="3"/>
  <c r="AY507" i="3"/>
  <c r="BD509" i="3"/>
  <c r="BA510" i="3"/>
  <c r="BB513" i="3"/>
  <c r="BB516" i="3"/>
  <c r="AY517" i="3"/>
  <c r="BC508" i="3"/>
  <c r="AZ509" i="3"/>
  <c r="BC512" i="3"/>
  <c r="F52" i="3"/>
  <c r="E128" i="3"/>
  <c r="E137" i="3"/>
  <c r="AC315" i="3"/>
  <c r="AA394" i="3"/>
  <c r="Z487" i="3" s="1"/>
  <c r="I30" i="3"/>
  <c r="F45" i="3"/>
  <c r="AZ500" i="3"/>
  <c r="BF503" i="3"/>
  <c r="AY504" i="3"/>
  <c r="AZ507" i="3"/>
  <c r="BE509" i="3"/>
  <c r="I36" i="3" s="1"/>
  <c r="BB510" i="3"/>
  <c r="BC513" i="3"/>
  <c r="BC516" i="3"/>
  <c r="AZ517" i="3"/>
  <c r="BC514" i="3"/>
  <c r="BF514" i="3"/>
  <c r="BC502" i="3"/>
  <c r="BC505" i="3"/>
  <c r="BF511" i="3"/>
  <c r="G52" i="3"/>
  <c r="E133" i="3"/>
  <c r="E142" i="3"/>
  <c r="AA312" i="3"/>
  <c r="AE315" i="3"/>
  <c r="AA319" i="3"/>
  <c r="AA328" i="3"/>
  <c r="Z421" i="3" s="1"/>
  <c r="AA335" i="3"/>
  <c r="Z428" i="3" s="1"/>
  <c r="AA342" i="3"/>
  <c r="Z435" i="3" s="1"/>
  <c r="AA349" i="3"/>
  <c r="Z442" i="3" s="1"/>
  <c r="AA356" i="3"/>
  <c r="Z449" i="3" s="1"/>
  <c r="AA363" i="3"/>
  <c r="Z456" i="3" s="1"/>
  <c r="AA370" i="3"/>
  <c r="AA374" i="3"/>
  <c r="Z467" i="3" s="1"/>
  <c r="AA380" i="3"/>
  <c r="AA385" i="3"/>
  <c r="I31" i="3"/>
  <c r="F62" i="3"/>
  <c r="AY501" i="3"/>
  <c r="AZ504" i="3"/>
  <c r="BF509" i="3"/>
  <c r="I37" i="3" s="1"/>
  <c r="BC510" i="3"/>
  <c r="BD513" i="3"/>
  <c r="BD516" i="3"/>
  <c r="BF508" i="3"/>
  <c r="AC312" i="3"/>
  <c r="AC319" i="3"/>
  <c r="F64" i="3"/>
  <c r="BC500" i="3"/>
  <c r="AZ501" i="3"/>
  <c r="BB507" i="3"/>
  <c r="AY508" i="3"/>
  <c r="BE510" i="3"/>
  <c r="BE513" i="3"/>
  <c r="BE516" i="3"/>
  <c r="BB517" i="3"/>
  <c r="F89" i="3"/>
  <c r="E129" i="3"/>
  <c r="AA316" i="3"/>
  <c r="AA323" i="3"/>
  <c r="AA329" i="3"/>
  <c r="Z422" i="3" s="1"/>
  <c r="AA336" i="3"/>
  <c r="Z429" i="3" s="1"/>
  <c r="AA343" i="3"/>
  <c r="Z436" i="3" s="1"/>
  <c r="AA350" i="3"/>
  <c r="Z443" i="3" s="1"/>
  <c r="AA357" i="3"/>
  <c r="AA364" i="3"/>
  <c r="AA371" i="3"/>
  <c r="Z464" i="3" s="1"/>
  <c r="AA381" i="3"/>
  <c r="AA395" i="3"/>
  <c r="I33" i="3"/>
  <c r="BD500" i="3"/>
  <c r="BB504" i="3"/>
  <c r="BC507" i="3"/>
  <c r="AZ508" i="3"/>
  <c r="BF510" i="3"/>
  <c r="AY511" i="3"/>
  <c r="BC517" i="3"/>
  <c r="G89" i="3"/>
  <c r="AC316" i="3"/>
  <c r="AA386" i="3"/>
  <c r="I34" i="3"/>
  <c r="BB501" i="3"/>
  <c r="BC504" i="3"/>
  <c r="BD507" i="3"/>
  <c r="AZ511" i="3"/>
  <c r="I38" i="2"/>
  <c r="F90" i="3"/>
  <c r="AA313" i="3"/>
  <c r="Z406" i="3" s="1"/>
  <c r="AA320" i="3"/>
  <c r="Z413" i="3" s="1"/>
  <c r="AA330" i="3"/>
  <c r="Z423" i="3" s="1"/>
  <c r="AA337" i="3"/>
  <c r="Z430" i="3" s="1"/>
  <c r="AA344" i="3"/>
  <c r="Z437" i="3" s="1"/>
  <c r="AA351" i="3"/>
  <c r="AA358" i="3"/>
  <c r="Z451" i="3" s="1"/>
  <c r="AA365" i="3"/>
  <c r="Z458" i="3" s="1"/>
  <c r="AA375" i="3"/>
  <c r="Z468" i="3" s="1"/>
  <c r="BE504" i="3"/>
  <c r="BE507" i="3"/>
  <c r="BA511" i="3"/>
  <c r="G140" i="2"/>
  <c r="AC393" i="2"/>
  <c r="G141" i="2"/>
  <c r="AC394" i="2"/>
  <c r="Z410" i="2"/>
  <c r="BA506" i="2"/>
  <c r="AA383" i="2"/>
  <c r="Z477" i="2" s="1"/>
  <c r="BG502" i="2"/>
  <c r="F52" i="2"/>
  <c r="AA397" i="2"/>
  <c r="Z491" i="2" s="1"/>
  <c r="BA503" i="2"/>
  <c r="BG509" i="2"/>
  <c r="BE512" i="2"/>
  <c r="G52" i="2"/>
  <c r="E134" i="2"/>
  <c r="AA313" i="2"/>
  <c r="AA320" i="2"/>
  <c r="AA330" i="2"/>
  <c r="Z424" i="2" s="1"/>
  <c r="AA337" i="2"/>
  <c r="Z431" i="2" s="1"/>
  <c r="AA344" i="2"/>
  <c r="Z438" i="2" s="1"/>
  <c r="AA351" i="2"/>
  <c r="Z445" i="2" s="1"/>
  <c r="AA358" i="2"/>
  <c r="AA365" i="2"/>
  <c r="AA372" i="2"/>
  <c r="Z466" i="2" s="1"/>
  <c r="AA377" i="2"/>
  <c r="Z471" i="2" s="1"/>
  <c r="AC383" i="2"/>
  <c r="AA388" i="2"/>
  <c r="F54" i="2"/>
  <c r="BC503" i="2"/>
  <c r="BA504" i="2"/>
  <c r="BC506" i="2"/>
  <c r="BA510" i="2"/>
  <c r="BF512" i="2"/>
  <c r="BE513" i="2"/>
  <c r="BE516" i="2"/>
  <c r="AY517" i="2"/>
  <c r="AC370" i="2"/>
  <c r="Z464" i="2" s="1"/>
  <c r="E138" i="2"/>
  <c r="E139" i="2"/>
  <c r="AC313" i="2"/>
  <c r="AC320" i="2"/>
  <c r="AC337" i="2"/>
  <c r="AA393" i="2"/>
  <c r="Z487" i="2" s="1"/>
  <c r="F56" i="2"/>
  <c r="BE503" i="2"/>
  <c r="BB504" i="2"/>
  <c r="BD506" i="2"/>
  <c r="BB510" i="2"/>
  <c r="I32" i="2" s="1"/>
  <c r="AY511" i="2"/>
  <c r="BF513" i="2"/>
  <c r="AY514" i="2"/>
  <c r="BF516" i="2"/>
  <c r="AZ517" i="2"/>
  <c r="AA345" i="2"/>
  <c r="AA384" i="2"/>
  <c r="BE506" i="2"/>
  <c r="BG513" i="2"/>
  <c r="BA514" i="2"/>
  <c r="BG516" i="2"/>
  <c r="BA517" i="2"/>
  <c r="F90" i="2"/>
  <c r="E145" i="2"/>
  <c r="AA317" i="2"/>
  <c r="Z411" i="2" s="1"/>
  <c r="AA324" i="2"/>
  <c r="Z418" i="2" s="1"/>
  <c r="AA331" i="2"/>
  <c r="Z425" i="2" s="1"/>
  <c r="AA338" i="2"/>
  <c r="Z432" i="2" s="1"/>
  <c r="AA352" i="2"/>
  <c r="AA359" i="2"/>
  <c r="Z453" i="2" s="1"/>
  <c r="AA366" i="2"/>
  <c r="Z460" i="2" s="1"/>
  <c r="AA378" i="2"/>
  <c r="Z472" i="2" s="1"/>
  <c r="AA398" i="2"/>
  <c r="G90" i="2"/>
  <c r="E135" i="2"/>
  <c r="AC345" i="2"/>
  <c r="AA373" i="2"/>
  <c r="AA389" i="2"/>
  <c r="I29" i="2"/>
  <c r="F44" i="2"/>
  <c r="AY501" i="2"/>
  <c r="BE504" i="2"/>
  <c r="BF506" i="2"/>
  <c r="AY508" i="2"/>
  <c r="BD510" i="2"/>
  <c r="BA511" i="2"/>
  <c r="BB514" i="2"/>
  <c r="BB517" i="2"/>
  <c r="AY518" i="2"/>
  <c r="F91" i="2"/>
  <c r="F104" i="2"/>
  <c r="AE373" i="2" s="1"/>
  <c r="AA314" i="2"/>
  <c r="Z408" i="2" s="1"/>
  <c r="AA321" i="2"/>
  <c r="Z415" i="2" s="1"/>
  <c r="AA325" i="2"/>
  <c r="Z419" i="2" s="1"/>
  <c r="AA332" i="2"/>
  <c r="Z426" i="2" s="1"/>
  <c r="AA339" i="2"/>
  <c r="Z433" i="2" s="1"/>
  <c r="AA346" i="2"/>
  <c r="Z440" i="2" s="1"/>
  <c r="AA353" i="2"/>
  <c r="Z447" i="2" s="1"/>
  <c r="AA360" i="2"/>
  <c r="Z454" i="2" s="1"/>
  <c r="AA367" i="2"/>
  <c r="Z461" i="2" s="1"/>
  <c r="AA379" i="2"/>
  <c r="Z473" i="2" s="1"/>
  <c r="AA394" i="2"/>
  <c r="I30" i="2"/>
  <c r="F45" i="2"/>
  <c r="AZ501" i="2"/>
  <c r="BF504" i="2"/>
  <c r="AY505" i="2"/>
  <c r="BG506" i="2"/>
  <c r="AZ508" i="2"/>
  <c r="BE510" i="2"/>
  <c r="BB511" i="2"/>
  <c r="BC514" i="2"/>
  <c r="BC517" i="2"/>
  <c r="AZ518" i="2"/>
  <c r="G91" i="2"/>
  <c r="E131" i="2"/>
  <c r="AC314" i="2"/>
  <c r="AA385" i="2"/>
  <c r="I31" i="2"/>
  <c r="F63" i="2"/>
  <c r="BA501" i="2"/>
  <c r="AY502" i="2"/>
  <c r="BG504" i="2"/>
  <c r="AZ505" i="2"/>
  <c r="BA508" i="2"/>
  <c r="BF510" i="2"/>
  <c r="I37" i="2" s="1"/>
  <c r="BC511" i="2"/>
  <c r="BD514" i="2"/>
  <c r="BD517" i="2"/>
  <c r="BA518" i="2"/>
  <c r="F94" i="2"/>
  <c r="G142" i="2"/>
  <c r="BG505" i="2"/>
  <c r="BG518" i="2"/>
  <c r="G133" i="2"/>
  <c r="E41" i="2"/>
  <c r="F92" i="2"/>
  <c r="E136" i="2"/>
  <c r="AA311" i="2"/>
  <c r="Z405" i="2" s="1"/>
  <c r="AA318" i="2"/>
  <c r="Z412" i="2" s="1"/>
  <c r="AA326" i="2"/>
  <c r="Z420" i="2" s="1"/>
  <c r="AA333" i="2"/>
  <c r="Z427" i="2" s="1"/>
  <c r="AA340" i="2"/>
  <c r="AA347" i="2"/>
  <c r="Z441" i="2" s="1"/>
  <c r="AA354" i="2"/>
  <c r="Z448" i="2" s="1"/>
  <c r="AA361" i="2"/>
  <c r="Z455" i="2" s="1"/>
  <c r="AA368" i="2"/>
  <c r="Z462" i="2" s="1"/>
  <c r="AA374" i="2"/>
  <c r="Z468" i="2" s="1"/>
  <c r="AA380" i="2"/>
  <c r="Z474" i="2" s="1"/>
  <c r="AA390" i="2"/>
  <c r="Z484" i="2" s="1"/>
  <c r="F65" i="2"/>
  <c r="BC501" i="2"/>
  <c r="AZ502" i="2"/>
  <c r="BA505" i="2"/>
  <c r="BB508" i="2"/>
  <c r="AY509" i="2"/>
  <c r="BE511" i="2"/>
  <c r="BE514" i="2"/>
  <c r="BE517" i="2"/>
  <c r="BB518" i="2"/>
  <c r="F41" i="2"/>
  <c r="AE323" i="2" s="1"/>
  <c r="G92" i="2"/>
  <c r="AC311" i="2"/>
  <c r="AC318" i="2"/>
  <c r="AA395" i="2"/>
  <c r="Z489" i="2" s="1"/>
  <c r="I33" i="2"/>
  <c r="G103" i="2"/>
  <c r="BD501" i="2"/>
  <c r="BA502" i="2"/>
  <c r="BB505" i="2"/>
  <c r="BC508" i="2"/>
  <c r="AZ509" i="2"/>
  <c r="BF511" i="2"/>
  <c r="AY512" i="2"/>
  <c r="BC518" i="2"/>
  <c r="F93" i="2"/>
  <c r="E132" i="2"/>
  <c r="AA315" i="2"/>
  <c r="Z409" i="2" s="1"/>
  <c r="AA322" i="2"/>
  <c r="Z416" i="2" s="1"/>
  <c r="AA327" i="2"/>
  <c r="Z421" i="2" s="1"/>
  <c r="AA334" i="2"/>
  <c r="Z428" i="2" s="1"/>
  <c r="AA341" i="2"/>
  <c r="Z435" i="2" s="1"/>
  <c r="AA348" i="2"/>
  <c r="Z442" i="2" s="1"/>
  <c r="AA355" i="2"/>
  <c r="Z449" i="2" s="1"/>
  <c r="AA362" i="2"/>
  <c r="Z456" i="2" s="1"/>
  <c r="AA369" i="2"/>
  <c r="Z463" i="2" s="1"/>
  <c r="AA381" i="2"/>
  <c r="Z475" i="2" s="1"/>
  <c r="AA386" i="2"/>
  <c r="Z480" i="2" s="1"/>
  <c r="I34" i="2"/>
  <c r="G104" i="2"/>
  <c r="BB502" i="2"/>
  <c r="BC505" i="2"/>
  <c r="BD508" i="2"/>
  <c r="BA509" i="2"/>
  <c r="BG511" i="2"/>
  <c r="AZ512" i="2"/>
  <c r="G93" i="2"/>
  <c r="AA375" i="2"/>
  <c r="Z469" i="2" s="1"/>
  <c r="I36" i="2"/>
  <c r="BE505" i="2"/>
  <c r="BE508" i="2"/>
  <c r="BA512" i="2"/>
  <c r="AC407" i="1"/>
  <c r="F116" i="1"/>
  <c r="G138" i="1"/>
  <c r="AC419" i="1"/>
  <c r="BG525" i="1"/>
  <c r="BE528" i="1"/>
  <c r="AA345" i="1"/>
  <c r="Z438" i="1" s="1"/>
  <c r="AA353" i="1"/>
  <c r="Z446" i="1" s="1"/>
  <c r="AA360" i="1"/>
  <c r="Z453" i="1" s="1"/>
  <c r="AA374" i="1"/>
  <c r="Z467" i="1" s="1"/>
  <c r="BE531" i="1"/>
  <c r="BE533" i="1"/>
  <c r="BE539" i="1"/>
  <c r="AA409" i="1"/>
  <c r="Z502" i="1" s="1"/>
  <c r="AA423" i="1"/>
  <c r="Z516" i="1" s="1"/>
  <c r="G46" i="1"/>
  <c r="AG345" i="1" s="1"/>
  <c r="E134" i="1"/>
  <c r="AY543" i="1"/>
  <c r="G38" i="1"/>
  <c r="G50" i="1"/>
  <c r="AG349" i="1" s="1"/>
  <c r="G94" i="1"/>
  <c r="G131" i="1"/>
  <c r="G140" i="1"/>
  <c r="AA342" i="1"/>
  <c r="Z435" i="1" s="1"/>
  <c r="AA349" i="1"/>
  <c r="Z442" i="1" s="1"/>
  <c r="AA361" i="1"/>
  <c r="Z454" i="1" s="1"/>
  <c r="AA375" i="1"/>
  <c r="Z468" i="1" s="1"/>
  <c r="AA389" i="1"/>
  <c r="Z482" i="1" s="1"/>
  <c r="AC409" i="1"/>
  <c r="BG539" i="1"/>
  <c r="E51" i="1"/>
  <c r="AC342" i="1"/>
  <c r="AC349" i="1"/>
  <c r="AC382" i="1"/>
  <c r="AC396" i="1"/>
  <c r="AA419" i="1"/>
  <c r="Z512" i="1" s="1"/>
  <c r="AX525" i="1"/>
  <c r="BN525" i="1"/>
  <c r="BC529" i="1"/>
  <c r="AY530" i="1"/>
  <c r="BA532" i="1"/>
  <c r="BC534" i="1"/>
  <c r="AY535" i="1"/>
  <c r="BG536" i="1"/>
  <c r="BB537" i="1"/>
  <c r="BB540" i="1"/>
  <c r="BG542" i="1"/>
  <c r="BA543" i="1"/>
  <c r="BE542" i="1"/>
  <c r="AE338" i="1"/>
  <c r="AA354" i="1"/>
  <c r="Z447" i="1" s="1"/>
  <c r="AA368" i="1"/>
  <c r="Z461" i="1" s="1"/>
  <c r="AA382" i="1"/>
  <c r="Z475" i="1" s="1"/>
  <c r="AA396" i="1"/>
  <c r="Z489" i="1" s="1"/>
  <c r="AA403" i="1"/>
  <c r="Z496" i="1" s="1"/>
  <c r="AA414" i="1"/>
  <c r="G43" i="1"/>
  <c r="AG342" i="1" s="1"/>
  <c r="G95" i="1"/>
  <c r="AA339" i="1"/>
  <c r="Z432" i="1" s="1"/>
  <c r="AA346" i="1"/>
  <c r="Z439" i="1" s="1"/>
  <c r="AA355" i="1"/>
  <c r="Z448" i="1" s="1"/>
  <c r="AA362" i="1"/>
  <c r="Z455" i="1" s="1"/>
  <c r="AA369" i="1"/>
  <c r="Z462" i="1" s="1"/>
  <c r="AA376" i="1"/>
  <c r="Z469" i="1" s="1"/>
  <c r="AA383" i="1"/>
  <c r="AA390" i="1"/>
  <c r="Z483" i="1" s="1"/>
  <c r="AA397" i="1"/>
  <c r="AA404" i="1"/>
  <c r="Z497" i="1" s="1"/>
  <c r="AA410" i="1"/>
  <c r="AA424" i="1"/>
  <c r="AY527" i="1"/>
  <c r="BE529" i="1"/>
  <c r="AZ530" i="1"/>
  <c r="AZ535" i="1"/>
  <c r="BC537" i="1"/>
  <c r="BC540" i="1"/>
  <c r="BB543" i="1"/>
  <c r="AC404" i="1"/>
  <c r="AA415" i="1"/>
  <c r="BC532" i="1"/>
  <c r="BE534" i="1"/>
  <c r="BE537" i="1"/>
  <c r="BC543" i="1"/>
  <c r="G39" i="1"/>
  <c r="AG339" i="1" s="1"/>
  <c r="G96" i="1"/>
  <c r="E129" i="1"/>
  <c r="G135" i="1"/>
  <c r="AA343" i="1"/>
  <c r="AA350" i="1"/>
  <c r="AA356" i="1"/>
  <c r="Z449" i="1" s="1"/>
  <c r="AA363" i="1"/>
  <c r="Z456" i="1" s="1"/>
  <c r="AA370" i="1"/>
  <c r="Z463" i="1" s="1"/>
  <c r="AA377" i="1"/>
  <c r="Z470" i="1" s="1"/>
  <c r="AA384" i="1"/>
  <c r="Z477" i="1" s="1"/>
  <c r="AA391" i="1"/>
  <c r="AA398" i="1"/>
  <c r="Z491" i="1" s="1"/>
  <c r="AA405" i="1"/>
  <c r="Z498" i="1" s="1"/>
  <c r="AA420" i="1"/>
  <c r="Z513" i="1" s="1"/>
  <c r="BA525" i="1"/>
  <c r="BQ525" i="1"/>
  <c r="BA527" i="1"/>
  <c r="BG529" i="1"/>
  <c r="BB530" i="1"/>
  <c r="BD532" i="1"/>
  <c r="BF534" i="1"/>
  <c r="BB535" i="1"/>
  <c r="BF537" i="1"/>
  <c r="AY538" i="1"/>
  <c r="BE540" i="1"/>
  <c r="BD543" i="1"/>
  <c r="AY544" i="1"/>
  <c r="AA411" i="1"/>
  <c r="BC527" i="1"/>
  <c r="BC530" i="1"/>
  <c r="BE532" i="1"/>
  <c r="BC535" i="1"/>
  <c r="BG537" i="1"/>
  <c r="AZ538" i="1"/>
  <c r="AY541" i="1"/>
  <c r="BE543" i="1"/>
  <c r="AZ544" i="1"/>
  <c r="G44" i="1"/>
  <c r="AG343" i="1" s="1"/>
  <c r="G97" i="1"/>
  <c r="AA340" i="1"/>
  <c r="AA347" i="1"/>
  <c r="AA357" i="1"/>
  <c r="Z450" i="1" s="1"/>
  <c r="AA364" i="1"/>
  <c r="Z457" i="1" s="1"/>
  <c r="AA371" i="1"/>
  <c r="Z464" i="1" s="1"/>
  <c r="AA378" i="1"/>
  <c r="Z471" i="1" s="1"/>
  <c r="AA385" i="1"/>
  <c r="AA392" i="1"/>
  <c r="Z485" i="1" s="1"/>
  <c r="AA399" i="1"/>
  <c r="Z492" i="1" s="1"/>
  <c r="AA406" i="1"/>
  <c r="Z499" i="1" s="1"/>
  <c r="AC411" i="1"/>
  <c r="AA416" i="1"/>
  <c r="Z509" i="1" s="1"/>
  <c r="BC525" i="1"/>
  <c r="BS525" i="1"/>
  <c r="AY528" i="1"/>
  <c r="BE530" i="1"/>
  <c r="AY533" i="1"/>
  <c r="BE535" i="1"/>
  <c r="BA538" i="1"/>
  <c r="BG540" i="1"/>
  <c r="AZ541" i="1"/>
  <c r="BG543" i="1"/>
  <c r="BA544" i="1"/>
  <c r="E136" i="1"/>
  <c r="AC347" i="1"/>
  <c r="AA421" i="1"/>
  <c r="Z514" i="1" s="1"/>
  <c r="BG527" i="1"/>
  <c r="AZ528" i="1"/>
  <c r="AY531" i="1"/>
  <c r="BG532" i="1"/>
  <c r="AZ533" i="1"/>
  <c r="AY536" i="1"/>
  <c r="AY525" i="1" s="1"/>
  <c r="AA338" i="1"/>
  <c r="AA367" i="1"/>
  <c r="AA381" i="1"/>
  <c r="Z474" i="1" s="1"/>
  <c r="AA388" i="1"/>
  <c r="Z481" i="1" s="1"/>
  <c r="AA395" i="1"/>
  <c r="Z488" i="1" s="1"/>
  <c r="AA402" i="1"/>
  <c r="Z495" i="1" s="1"/>
  <c r="AA418" i="1"/>
  <c r="Z511" i="1" s="1"/>
  <c r="AY529" i="1"/>
  <c r="AY537" i="1"/>
  <c r="G137" i="1"/>
  <c r="AC338" i="1"/>
  <c r="AC345" i="1"/>
  <c r="BE536" i="1"/>
  <c r="AY540" i="1"/>
  <c r="G48" i="1"/>
  <c r="AG347" i="1" s="1"/>
  <c r="G40" i="1"/>
  <c r="AG340" i="1" s="1"/>
  <c r="E127" i="1"/>
  <c r="E133" i="1"/>
  <c r="AA344" i="1"/>
  <c r="Z437" i="1" s="1"/>
  <c r="AA351" i="1"/>
  <c r="Z444" i="1" s="1"/>
  <c r="AA358" i="1"/>
  <c r="Z451" i="1" s="1"/>
  <c r="AA365" i="1"/>
  <c r="Z458" i="1" s="1"/>
  <c r="AA372" i="1"/>
  <c r="Z465" i="1" s="1"/>
  <c r="AA379" i="1"/>
  <c r="AA386" i="1"/>
  <c r="Z479" i="1" s="1"/>
  <c r="AA393" i="1"/>
  <c r="Z486" i="1" s="1"/>
  <c r="AA400" i="1"/>
  <c r="Z493" i="1" s="1"/>
  <c r="AA407" i="1"/>
  <c r="AA412" i="1"/>
  <c r="Z505" i="1" s="1"/>
  <c r="BE525" i="1"/>
  <c r="BU525" i="1"/>
  <c r="BA528" i="1"/>
  <c r="BG530" i="1"/>
  <c r="AZ531" i="1"/>
  <c r="BC538" i="1"/>
  <c r="AY539" i="1"/>
  <c r="BC541" i="1"/>
  <c r="BC544" i="1"/>
  <c r="AA417" i="1"/>
  <c r="AY542" i="1"/>
  <c r="G98" i="1"/>
  <c r="G60" i="1"/>
  <c r="AA341" i="1"/>
  <c r="Z434" i="1" s="1"/>
  <c r="AA348" i="1"/>
  <c r="Z441" i="1" s="1"/>
  <c r="AA352" i="1"/>
  <c r="Z445" i="1" s="1"/>
  <c r="AA359" i="1"/>
  <c r="Z452" i="1" s="1"/>
  <c r="AA366" i="1"/>
  <c r="Z459" i="1" s="1"/>
  <c r="AA373" i="1"/>
  <c r="Z466" i="1" s="1"/>
  <c r="AA380" i="1"/>
  <c r="Z473" i="1" s="1"/>
  <c r="AA387" i="1"/>
  <c r="Z480" i="1" s="1"/>
  <c r="AA394" i="1"/>
  <c r="Z487" i="1" s="1"/>
  <c r="AA401" i="1"/>
  <c r="Z494" i="1" s="1"/>
  <c r="AA408" i="1"/>
  <c r="BC528" i="1"/>
  <c r="BB531" i="1"/>
  <c r="BB536" i="1"/>
  <c r="BB525" i="1" s="1"/>
  <c r="BE538" i="1"/>
  <c r="BB539" i="1"/>
  <c r="BE541" i="1"/>
  <c r="Z488" i="3" l="1"/>
  <c r="Z482" i="3"/>
  <c r="Z412" i="3"/>
  <c r="Z479" i="3"/>
  <c r="AC385" i="3"/>
  <c r="G132" i="3"/>
  <c r="Z405" i="3"/>
  <c r="Z411" i="3"/>
  <c r="Z474" i="3"/>
  <c r="AC395" i="3"/>
  <c r="G142" i="3"/>
  <c r="Z404" i="3"/>
  <c r="AC389" i="3"/>
  <c r="G136" i="3"/>
  <c r="Z478" i="3"/>
  <c r="Z473" i="3"/>
  <c r="Z486" i="3"/>
  <c r="AC386" i="3"/>
  <c r="G133" i="3"/>
  <c r="Z409" i="3"/>
  <c r="G129" i="3"/>
  <c r="AC382" i="3"/>
  <c r="Z475" i="3" s="1"/>
  <c r="AC390" i="3"/>
  <c r="Z483" i="3" s="1"/>
  <c r="G137" i="3"/>
  <c r="Z408" i="3"/>
  <c r="AC323" i="3"/>
  <c r="Z416" i="3" s="1"/>
  <c r="E60" i="3"/>
  <c r="E145" i="3"/>
  <c r="AC381" i="3"/>
  <c r="G128" i="3"/>
  <c r="G135" i="2"/>
  <c r="AC388" i="2"/>
  <c r="G131" i="2"/>
  <c r="AC384" i="2"/>
  <c r="Z488" i="2"/>
  <c r="Z414" i="2"/>
  <c r="Z407" i="2"/>
  <c r="Z483" i="2"/>
  <c r="G134" i="2"/>
  <c r="AC387" i="2"/>
  <c r="Z481" i="2" s="1"/>
  <c r="Z478" i="2"/>
  <c r="Z439" i="2"/>
  <c r="G136" i="2"/>
  <c r="AC389" i="2"/>
  <c r="AC391" i="2"/>
  <c r="Z485" i="2" s="1"/>
  <c r="G138" i="2"/>
  <c r="G139" i="2"/>
  <c r="AC392" i="2"/>
  <c r="Z486" i="2" s="1"/>
  <c r="G145" i="2"/>
  <c r="AC398" i="2"/>
  <c r="Z492" i="2" s="1"/>
  <c r="Z467" i="2"/>
  <c r="G132" i="2"/>
  <c r="AC385" i="2"/>
  <c r="Z479" i="2" s="1"/>
  <c r="E61" i="2"/>
  <c r="AC323" i="2"/>
  <c r="Z417" i="2" s="1"/>
  <c r="F116" i="2"/>
  <c r="Z482" i="2"/>
  <c r="G133" i="1"/>
  <c r="AC414" i="1"/>
  <c r="G127" i="1"/>
  <c r="AC408" i="1"/>
  <c r="E143" i="1"/>
  <c r="AC417" i="1"/>
  <c r="Z510" i="1" s="1"/>
  <c r="G136" i="1"/>
  <c r="Z503" i="1"/>
  <c r="G51" i="1"/>
  <c r="AG350" i="1" s="1"/>
  <c r="Z443" i="1" s="1"/>
  <c r="AG338" i="1"/>
  <c r="Z436" i="1"/>
  <c r="Z500" i="1"/>
  <c r="G129" i="1"/>
  <c r="AC410" i="1"/>
  <c r="AC350" i="1"/>
  <c r="E69" i="1"/>
  <c r="AC415" i="1"/>
  <c r="G134" i="1"/>
  <c r="Z508" i="1"/>
  <c r="Z431" i="1"/>
  <c r="Z501" i="1"/>
  <c r="Z440" i="1"/>
  <c r="Z504" i="1"/>
  <c r="Z433" i="1"/>
  <c r="Z507" i="1"/>
  <c r="G145" i="3" l="1"/>
  <c r="AC398" i="3"/>
  <c r="Z491" i="3" s="1"/>
  <c r="E73" i="3"/>
  <c r="AC339" i="3"/>
  <c r="Z432" i="3" s="1"/>
  <c r="AC340" i="2"/>
  <c r="Z434" i="2" s="1"/>
  <c r="E74" i="2"/>
  <c r="AC367" i="1"/>
  <c r="Z460" i="1" s="1"/>
  <c r="E81" i="1"/>
  <c r="G143" i="1"/>
  <c r="AC424" i="1"/>
  <c r="Z517" i="1" s="1"/>
  <c r="AC351" i="3" l="1"/>
  <c r="Z444" i="3" s="1"/>
  <c r="E77" i="3"/>
  <c r="E78" i="2"/>
  <c r="AC352" i="2"/>
  <c r="Z446" i="2" s="1"/>
  <c r="AC379" i="1"/>
  <c r="Z472" i="1" s="1"/>
  <c r="E85" i="1"/>
  <c r="AC355" i="3" l="1"/>
  <c r="Z448" i="3" s="1"/>
  <c r="E80" i="3"/>
  <c r="E81" i="2"/>
  <c r="AC356" i="2"/>
  <c r="Z450" i="2" s="1"/>
  <c r="E87" i="1"/>
  <c r="AC383" i="1"/>
  <c r="Z476" i="1" s="1"/>
  <c r="AC357" i="3" l="1"/>
  <c r="Z450" i="3" s="1"/>
  <c r="E87" i="3"/>
  <c r="AC358" i="2"/>
  <c r="Z452" i="2" s="1"/>
  <c r="E88" i="2"/>
  <c r="E93" i="1"/>
  <c r="AC385" i="1"/>
  <c r="Z478" i="1" s="1"/>
  <c r="AC364" i="3" l="1"/>
  <c r="Z457" i="3" s="1"/>
  <c r="G87" i="3"/>
  <c r="F87" i="3"/>
  <c r="E94" i="3"/>
  <c r="AC365" i="2"/>
  <c r="Z459" i="2" s="1"/>
  <c r="G88" i="2"/>
  <c r="F88" i="2"/>
  <c r="E95" i="2"/>
  <c r="E99" i="1"/>
  <c r="AC391" i="1"/>
  <c r="Z484" i="1" s="1"/>
  <c r="G93" i="1"/>
  <c r="AC370" i="3" l="1"/>
  <c r="Z463" i="3" s="1"/>
  <c r="G94" i="3"/>
  <c r="F94" i="3"/>
  <c r="G95" i="2"/>
  <c r="F95" i="2"/>
  <c r="AC371" i="2"/>
  <c r="Z465" i="2" s="1"/>
  <c r="G99" i="1"/>
  <c r="AC397" i="1"/>
  <c r="Z490" i="1" s="1"/>
</calcChain>
</file>

<file path=xl/sharedStrings.xml><?xml version="1.0" encoding="utf-8"?>
<sst xmlns="http://schemas.openxmlformats.org/spreadsheetml/2006/main" count="4810" uniqueCount="1291">
  <si>
    <t>IMPORTANT</t>
  </si>
  <si>
    <t xml:space="preserve">  The cells in this spreadsheet are formatted to be transferred automatically into the ODPM database. To avoid</t>
  </si>
  <si>
    <t xml:space="preserve">  any unnecessary validation queries later and to ensure correct cells are transferred into the ODPM database,</t>
  </si>
  <si>
    <t xml:space="preserve">  please DO NOT alter this spreadsheet by inserting, deleting or changing the size of any rows or columns.</t>
  </si>
  <si>
    <t>Please complete this Check Box when you have completed this form</t>
  </si>
  <si>
    <t>Please click in the cell to select, Yes/No</t>
  </si>
  <si>
    <t>Is this form complete?</t>
  </si>
  <si>
    <t>YES</t>
  </si>
  <si>
    <t>Confirm a NIL return by answering Yes.</t>
  </si>
  <si>
    <t>This is to ensure that the data from this form is transferred to the ODPM database and will avoid unnecessary chasing of this form later.</t>
  </si>
  <si>
    <t>General fund revenue account outturn</t>
  </si>
  <si>
    <t>RS – REVENUE OUTTURN SUMMARY 2004-05</t>
  </si>
  <si>
    <t>Name of Local Authority</t>
  </si>
  <si>
    <t>EXPENDITURE</t>
  </si>
  <si>
    <t>Authority Code</t>
  </si>
  <si>
    <t>Net current</t>
  </si>
  <si>
    <t>Capital</t>
  </si>
  <si>
    <t>Net total cost</t>
  </si>
  <si>
    <t>expenditure</t>
  </si>
  <si>
    <t>charges</t>
  </si>
  <si>
    <t>excluding</t>
  </si>
  <si>
    <t xml:space="preserve">specific </t>
  </si>
  <si>
    <t>grants</t>
  </si>
  <si>
    <t>Please select your authority name from the Title sheet</t>
  </si>
  <si>
    <t>(1)</t>
  </si>
  <si>
    <t>(2)</t>
  </si>
  <si>
    <t>(3) = (1)+(2)</t>
  </si>
  <si>
    <t>£000</t>
  </si>
  <si>
    <t>Education services</t>
  </si>
  <si>
    <t xml:space="preserve">RO1 line 90  </t>
  </si>
  <si>
    <t>Highways, roads and transport services</t>
  </si>
  <si>
    <t xml:space="preserve">RO2 line 90  </t>
  </si>
  <si>
    <t>Social services</t>
  </si>
  <si>
    <t xml:space="preserve">RO3 line 90  </t>
  </si>
  <si>
    <r>
      <t>Housing services</t>
    </r>
    <r>
      <rPr>
        <b/>
        <sz val="11"/>
        <rFont val="Arial"/>
        <family val="2"/>
      </rPr>
      <t xml:space="preserve"> (GFRA only)</t>
    </r>
  </si>
  <si>
    <t xml:space="preserve">RO4 line 90  </t>
  </si>
  <si>
    <t>Cultural, environmental and planning services</t>
  </si>
  <si>
    <t xml:space="preserve">     Cultural and related services</t>
  </si>
  <si>
    <t xml:space="preserve">RO5 line 190 </t>
  </si>
  <si>
    <t xml:space="preserve">     Environmental services</t>
  </si>
  <si>
    <t xml:space="preserve">RO5 line 290 </t>
  </si>
  <si>
    <t xml:space="preserve">     Planning and development services</t>
  </si>
  <si>
    <t xml:space="preserve">RO5 line 390 </t>
  </si>
  <si>
    <t>Police services</t>
  </si>
  <si>
    <t xml:space="preserve">RO6 line 100 </t>
  </si>
  <si>
    <t>Fire services</t>
  </si>
  <si>
    <t xml:space="preserve">RO6 line 290 </t>
  </si>
  <si>
    <t>Court services</t>
  </si>
  <si>
    <t xml:space="preserve">RO6 line 390 </t>
  </si>
  <si>
    <t>Central services</t>
  </si>
  <si>
    <t xml:space="preserve">RO6 line 490 </t>
  </si>
  <si>
    <t>Other services</t>
  </si>
  <si>
    <t xml:space="preserve">RO6 line 500 </t>
  </si>
  <si>
    <r>
      <t>TOTAL SERVICE EXPENDITURE</t>
    </r>
    <r>
      <rPr>
        <sz val="10"/>
        <rFont val="Arial"/>
        <family val="2"/>
      </rPr>
      <t xml:space="preserve"> (total of lines 190 to 698)</t>
    </r>
  </si>
  <si>
    <r>
      <t>Education:</t>
    </r>
    <r>
      <rPr>
        <sz val="10"/>
        <rFont val="Arial"/>
        <family val="2"/>
      </rPr>
      <t xml:space="preserve"> student support - mandatory awards</t>
    </r>
  </si>
  <si>
    <r>
      <t>Housing benefits:</t>
    </r>
    <r>
      <rPr>
        <sz val="10"/>
        <rFont val="Arial"/>
        <family val="2"/>
      </rPr>
      <t xml:space="preserve"> rent allowances - mandatory payments</t>
    </r>
  </si>
  <si>
    <r>
      <t>Housing benefits:</t>
    </r>
    <r>
      <rPr>
        <sz val="10"/>
        <rFont val="Arial"/>
        <family val="2"/>
      </rPr>
      <t xml:space="preserve"> non-HRA rent rebates - mandatory payments</t>
    </r>
  </si>
  <si>
    <r>
      <t>Housing benefits:</t>
    </r>
    <r>
      <rPr>
        <sz val="10"/>
        <rFont val="Arial"/>
        <family val="2"/>
      </rPr>
      <t xml:space="preserve"> rent rebates to HRA tenants - mandatory payments</t>
    </r>
  </si>
  <si>
    <r>
      <t>Housing benefits</t>
    </r>
    <r>
      <rPr>
        <sz val="10"/>
        <rFont val="Arial"/>
        <family val="2"/>
      </rPr>
      <t>: subsidy limitation transfers from HRA</t>
    </r>
  </si>
  <si>
    <r>
      <t>Housing benefits</t>
    </r>
    <r>
      <rPr>
        <sz val="10"/>
        <rFont val="Arial"/>
        <family val="2"/>
      </rPr>
      <t>: transfers to/from HRA under transitional measures</t>
    </r>
  </si>
  <si>
    <t>Contribution to the HRA re items shared by the whole community</t>
  </si>
  <si>
    <t>Precepts and levies</t>
  </si>
  <si>
    <t xml:space="preserve">Parish precepts </t>
  </si>
  <si>
    <t xml:space="preserve">Passenger Transport Authority levy </t>
  </si>
  <si>
    <t xml:space="preserve">Waste Disposal Authority levy </t>
  </si>
  <si>
    <t>Transfer of reserves to / received by Combined Fire Authority</t>
  </si>
  <si>
    <t xml:space="preserve">London Pensions Fund Authority levy </t>
  </si>
  <si>
    <t>Other levies</t>
  </si>
  <si>
    <t>External Trading Accounts net surplus/deficit</t>
  </si>
  <si>
    <t xml:space="preserve">TSR Line 698 </t>
  </si>
  <si>
    <t>Internal Trading Accounts net surplus/deficit</t>
  </si>
  <si>
    <t xml:space="preserve">TSR Line 898 </t>
  </si>
  <si>
    <t>Adjustments to net current expenditure</t>
  </si>
  <si>
    <r>
      <t>NET CURRENT EXPENDITURE</t>
    </r>
    <r>
      <rPr>
        <sz val="10"/>
        <rFont val="Arial"/>
        <family val="2"/>
      </rPr>
      <t xml:space="preserve"> (total of lines 699 to 748)</t>
    </r>
  </si>
  <si>
    <r>
      <t>Local tax collection</t>
    </r>
    <r>
      <rPr>
        <sz val="10"/>
        <rFont val="Arial"/>
        <family val="2"/>
      </rPr>
      <t>: Council tax benefit paid to the Collection Fund</t>
    </r>
  </si>
  <si>
    <r>
      <t>Local tax collection</t>
    </r>
    <r>
      <rPr>
        <sz val="10"/>
        <rFont val="Arial"/>
        <family val="2"/>
      </rPr>
      <t>: Non-domestic rate relief - discretionary payments</t>
    </r>
  </si>
  <si>
    <r>
      <t>Levy:</t>
    </r>
    <r>
      <rPr>
        <sz val="10"/>
        <rFont val="Arial"/>
        <family val="2"/>
      </rPr>
      <t xml:space="preserve"> Environment Agency flood defence</t>
    </r>
  </si>
  <si>
    <r>
      <t>Capital charges</t>
    </r>
    <r>
      <rPr>
        <sz val="10"/>
        <rFont val="Arial"/>
        <family val="2"/>
      </rPr>
      <t xml:space="preserve"> accounted for in External Trading Accounts</t>
    </r>
  </si>
  <si>
    <t>TSR line 698, col 8</t>
  </si>
  <si>
    <r>
      <t>Capital charges</t>
    </r>
    <r>
      <rPr>
        <sz val="10"/>
        <rFont val="Arial"/>
        <family val="2"/>
      </rPr>
      <t xml:space="preserve"> accounted for in Internal Trading Accounts</t>
    </r>
  </si>
  <si>
    <t>TSR line 898, col 8</t>
  </si>
  <si>
    <t>Capital expenditure charged to the GF Revenue Account (CERA)</t>
  </si>
  <si>
    <t>Provision for bad debts</t>
  </si>
  <si>
    <t>Provision for repayment of principal</t>
  </si>
  <si>
    <t>Leasing payments</t>
  </si>
  <si>
    <r>
      <t>Interest</t>
    </r>
    <r>
      <rPr>
        <sz val="10"/>
        <rFont val="Arial"/>
        <family val="2"/>
      </rPr>
      <t>: external payments</t>
    </r>
  </si>
  <si>
    <r>
      <t>Interest</t>
    </r>
    <r>
      <rPr>
        <sz val="10"/>
        <rFont val="Arial"/>
        <family val="2"/>
      </rPr>
      <t>: HRA item 8 payments and receipts</t>
    </r>
  </si>
  <si>
    <r>
      <t>SUB-TOTAL</t>
    </r>
    <r>
      <rPr>
        <sz val="10"/>
        <rFont val="Arial"/>
        <family val="2"/>
      </rPr>
      <t xml:space="preserve"> (total of lines 749 to 783)</t>
    </r>
  </si>
  <si>
    <r>
      <t>Interest and investment income</t>
    </r>
    <r>
      <rPr>
        <sz val="10"/>
        <rFont val="Arial"/>
        <family val="2"/>
      </rPr>
      <t>: external receipts and dividends</t>
    </r>
  </si>
  <si>
    <t>Pensions interest cost and expected return on pensions assets</t>
  </si>
  <si>
    <t>Specific and special grants outside AEF</t>
  </si>
  <si>
    <t xml:space="preserve">RG Line 798 </t>
  </si>
  <si>
    <r>
      <t>REVENUE EXPENDITURE</t>
    </r>
    <r>
      <rPr>
        <sz val="10"/>
        <rFont val="Arial"/>
        <family val="2"/>
      </rPr>
      <t xml:space="preserve"> (total of lines 785 to 791)</t>
    </r>
  </si>
  <si>
    <t>Specific and special grants inside AEF</t>
  </si>
  <si>
    <t xml:space="preserve">RG Line 698 </t>
  </si>
  <si>
    <r>
      <t>NET REVENUE EXPENDITURE</t>
    </r>
    <r>
      <rPr>
        <sz val="10"/>
        <rFont val="Arial"/>
        <family val="2"/>
      </rPr>
      <t xml:space="preserve"> (total of lines 795 to 797)</t>
    </r>
  </si>
  <si>
    <t>Inter-authority transfers in respect of reorganisation</t>
  </si>
  <si>
    <t>Appropriations to/from schools' reserves</t>
  </si>
  <si>
    <t>Appropriations to/from other earmarked financial reserves</t>
  </si>
  <si>
    <t>Appropriations to/from unallocated financial reserves</t>
  </si>
  <si>
    <t xml:space="preserve">Appropriations to/from pensions reserves </t>
  </si>
  <si>
    <r>
      <t>THE BUDGET REQUIREMENT</t>
    </r>
    <r>
      <rPr>
        <sz val="10"/>
        <rFont val="Arial"/>
        <family val="2"/>
      </rPr>
      <t xml:space="preserve"> (total of lines 799 to 817)</t>
    </r>
  </si>
  <si>
    <t>Revenue Support Grant</t>
  </si>
  <si>
    <t>Police grant</t>
  </si>
  <si>
    <t>General GLA grant</t>
  </si>
  <si>
    <t>Redistributed non-domestic rates</t>
  </si>
  <si>
    <t>Other items</t>
  </si>
  <si>
    <r>
      <t>COUNCIL TAX REQUIREMENT</t>
    </r>
    <r>
      <rPr>
        <sz val="10"/>
        <rFont val="Arial"/>
        <family val="2"/>
      </rPr>
      <t xml:space="preserve"> (total of lines 830 to 880)</t>
    </r>
  </si>
  <si>
    <t/>
  </si>
  <si>
    <t>MEMORANDUM BOXES</t>
  </si>
  <si>
    <t>Box A: Financial reserves</t>
  </si>
  <si>
    <t>Schools Financial Reserves at 1 April 2004</t>
  </si>
  <si>
    <t>Other Earmarked Financial Reserves at 1 April 2004</t>
  </si>
  <si>
    <t>Unallocated Financial Reserves at 1 April 2004</t>
  </si>
  <si>
    <t>Estimated Pensions Reserves at 1 April 2004</t>
  </si>
  <si>
    <t>Prior Year Adjustments</t>
  </si>
  <si>
    <t>Box B: Capital charges</t>
  </si>
  <si>
    <t>Depreciation</t>
  </si>
  <si>
    <t>Notional interest</t>
  </si>
  <si>
    <t>Loss on impairment of assets</t>
  </si>
  <si>
    <t>Amortisation of deferred charges</t>
  </si>
  <si>
    <r>
      <t>Total capital charges</t>
    </r>
    <r>
      <rPr>
        <i/>
        <sz val="10"/>
        <color indexed="23"/>
        <rFont val="Arial"/>
        <family val="2"/>
      </rPr>
      <t>(total of lines 931 to 934)</t>
    </r>
  </si>
  <si>
    <t>NOTE: The total capital charges line 939 must equal line 699 column 2</t>
  </si>
  <si>
    <t>Box C: Net current expenditure without taking FRS17 into account</t>
  </si>
  <si>
    <t>TO BE COMPLETED BY ALL LOCAL AUTHORITIES</t>
  </si>
  <si>
    <t>without</t>
  </si>
  <si>
    <t>FRS17</t>
  </si>
  <si>
    <r>
      <t xml:space="preserve">NOTE: The total expenditure line 989 column 2 </t>
    </r>
    <r>
      <rPr>
        <i/>
        <u/>
        <sz val="10"/>
        <color indexed="23"/>
        <rFont val="Arial"/>
        <family val="2"/>
      </rPr>
      <t xml:space="preserve">must agree </t>
    </r>
    <r>
      <rPr>
        <i/>
        <sz val="10"/>
        <color indexed="23"/>
        <rFont val="Arial"/>
        <family val="2"/>
      </rPr>
      <t>with the total line 989 column 1.</t>
    </r>
  </si>
  <si>
    <t>Council Officers to whom any enquiries can be made</t>
  </si>
  <si>
    <t>Name</t>
  </si>
  <si>
    <t>Lines</t>
  </si>
  <si>
    <t>Telephone &amp; extension</t>
  </si>
  <si>
    <t>FED 0109</t>
  </si>
  <si>
    <t>ODPM USE ONLY</t>
  </si>
  <si>
    <t>NO</t>
  </si>
  <si>
    <t>000</t>
  </si>
  <si>
    <t>RS04XXXXX,</t>
  </si>
  <si>
    <t>,</t>
  </si>
  <si>
    <t>RSDATA</t>
  </si>
  <si>
    <t>*</t>
  </si>
  <si>
    <t>CLASS CHECK VALIDATIONS</t>
  </si>
  <si>
    <t>CLASS</t>
  </si>
  <si>
    <t>CC</t>
  </si>
  <si>
    <t>23 May 2005 16:24:59</t>
  </si>
  <si>
    <t>CFA</t>
  </si>
  <si>
    <t>BR 2004/05 DATA FOR RS 2004/05 SPREADSHEET FORM</t>
  </si>
  <si>
    <t>CITY</t>
  </si>
  <si>
    <t>COMPOL</t>
  </si>
  <si>
    <t>PARISH</t>
  </si>
  <si>
    <t>BUDGET</t>
  </si>
  <si>
    <t>REVENUE</t>
  </si>
  <si>
    <t>POLICE GRANT</t>
  </si>
  <si>
    <t>GENERAL GLA</t>
  </si>
  <si>
    <t>REDISTRIBUTED</t>
  </si>
  <si>
    <t>OTHER ITEMS</t>
  </si>
  <si>
    <t>COUNCIL TAX</t>
  </si>
  <si>
    <t>FIRE</t>
  </si>
  <si>
    <t>E-CODE</t>
  </si>
  <si>
    <t>LOCAL AUTHORITY</t>
  </si>
  <si>
    <t>PRECEPTS</t>
  </si>
  <si>
    <t>REQUIREMENT</t>
  </si>
  <si>
    <t>SUPPORT</t>
  </si>
  <si>
    <t>ALLOCATION UNDER</t>
  </si>
  <si>
    <t>GRANT</t>
  </si>
  <si>
    <t>NDR</t>
  </si>
  <si>
    <t>GLA</t>
  </si>
  <si>
    <t>PRIN FORMULA</t>
  </si>
  <si>
    <t>GLMCA</t>
  </si>
  <si>
    <t>RS L721</t>
  </si>
  <si>
    <t>RS L830</t>
  </si>
  <si>
    <t>RS L851</t>
  </si>
  <si>
    <t>RS L856</t>
  </si>
  <si>
    <t>RS L858</t>
  </si>
  <si>
    <t>RS L870</t>
  </si>
  <si>
    <t>RS L880</t>
  </si>
  <si>
    <t>RS L890</t>
  </si>
  <si>
    <t>ILB</t>
  </si>
  <si>
    <t>E0101</t>
  </si>
  <si>
    <t>Bath &amp; North East Somerset UA</t>
  </si>
  <si>
    <t>JNTPOL</t>
  </si>
  <si>
    <t>E0102</t>
  </si>
  <si>
    <t>Bristol UA</t>
  </si>
  <si>
    <t>MD</t>
  </si>
  <si>
    <t>E0103</t>
  </si>
  <si>
    <t>South Gloucestershire UA</t>
  </si>
  <si>
    <t>NEWPOL</t>
  </si>
  <si>
    <t>E0104</t>
  </si>
  <si>
    <t>North Somerset UA</t>
  </si>
  <si>
    <t>OLB</t>
  </si>
  <si>
    <t>E0201</t>
  </si>
  <si>
    <t>Luton UA</t>
  </si>
  <si>
    <t>PARK</t>
  </si>
  <si>
    <t>E0221</t>
  </si>
  <si>
    <t>Bedfordshire</t>
  </si>
  <si>
    <t>PTA</t>
  </si>
  <si>
    <t>E0231</t>
  </si>
  <si>
    <t>Bedford</t>
  </si>
  <si>
    <t>SCILLY</t>
  </si>
  <si>
    <t>E0233</t>
  </si>
  <si>
    <t>Mid Bedfordshire</t>
  </si>
  <si>
    <t>SD</t>
  </si>
  <si>
    <t>E0234</t>
  </si>
  <si>
    <t>South Bedfordshire</t>
  </si>
  <si>
    <t>UA</t>
  </si>
  <si>
    <t>E0301</t>
  </si>
  <si>
    <t>Bracknell Forest UA</t>
  </si>
  <si>
    <t>WASTE</t>
  </si>
  <si>
    <t>E0302</t>
  </si>
  <si>
    <t>West Berkshire UA</t>
  </si>
  <si>
    <t>E0303</t>
  </si>
  <si>
    <t>Reading UA</t>
  </si>
  <si>
    <t>E0304</t>
  </si>
  <si>
    <t>Slough UA</t>
  </si>
  <si>
    <t>E0305</t>
  </si>
  <si>
    <t>Windsor &amp; Maidenhead UA</t>
  </si>
  <si>
    <t>E0306</t>
  </si>
  <si>
    <t>Wokingham UA</t>
  </si>
  <si>
    <t>E0401</t>
  </si>
  <si>
    <t>Milton Keynes UA</t>
  </si>
  <si>
    <t>E0421</t>
  </si>
  <si>
    <t>Buckinghamshire</t>
  </si>
  <si>
    <t>E0431</t>
  </si>
  <si>
    <t>Aylesbury Vale</t>
  </si>
  <si>
    <t>E0432</t>
  </si>
  <si>
    <t>Chiltern</t>
  </si>
  <si>
    <t>E0434</t>
  </si>
  <si>
    <t>South Bucks</t>
  </si>
  <si>
    <t>E0435</t>
  </si>
  <si>
    <t>Wycombe</t>
  </si>
  <si>
    <t>E0501</t>
  </si>
  <si>
    <t>Peterborough UA</t>
  </si>
  <si>
    <t>E0521</t>
  </si>
  <si>
    <t>Cambridgeshire</t>
  </si>
  <si>
    <t>E0531</t>
  </si>
  <si>
    <t>Cambridge</t>
  </si>
  <si>
    <t>E0532</t>
  </si>
  <si>
    <t>East Cambridgeshire</t>
  </si>
  <si>
    <t>E0533</t>
  </si>
  <si>
    <t>Fenland</t>
  </si>
  <si>
    <t>E0534</t>
  </si>
  <si>
    <t>Huntingdonshire</t>
  </si>
  <si>
    <t>E0536</t>
  </si>
  <si>
    <t>South Cambridgeshire</t>
  </si>
  <si>
    <t>E0601</t>
  </si>
  <si>
    <t>Halton UA</t>
  </si>
  <si>
    <t>E0602</t>
  </si>
  <si>
    <t>Warrington UA</t>
  </si>
  <si>
    <t>E0621</t>
  </si>
  <si>
    <t>Cheshire</t>
  </si>
  <si>
    <t>E0631</t>
  </si>
  <si>
    <t>Chester</t>
  </si>
  <si>
    <t>E0632</t>
  </si>
  <si>
    <t>Congleton</t>
  </si>
  <si>
    <t>E0633</t>
  </si>
  <si>
    <t>Crewe &amp; Nantwich</t>
  </si>
  <si>
    <t>E0634</t>
  </si>
  <si>
    <t>Ellesmere Port &amp; Neston</t>
  </si>
  <si>
    <t>E0636</t>
  </si>
  <si>
    <t>Macclesfield</t>
  </si>
  <si>
    <t>E0637</t>
  </si>
  <si>
    <t>Vale Royal</t>
  </si>
  <si>
    <t>E0701</t>
  </si>
  <si>
    <t>Hartlepool UA</t>
  </si>
  <si>
    <t>E0702</t>
  </si>
  <si>
    <t>Middlesborough UA</t>
  </si>
  <si>
    <t>E0703</t>
  </si>
  <si>
    <t>Redcar &amp; Cleveland UA</t>
  </si>
  <si>
    <t>E0704</t>
  </si>
  <si>
    <t>Stockton-on-Tees UA</t>
  </si>
  <si>
    <t>E0820</t>
  </si>
  <si>
    <t>Cornwall</t>
  </si>
  <si>
    <t>E0831</t>
  </si>
  <si>
    <t>Caradon</t>
  </si>
  <si>
    <t>E0832</t>
  </si>
  <si>
    <t>Carrick</t>
  </si>
  <si>
    <t>E0833</t>
  </si>
  <si>
    <t>Kerrier</t>
  </si>
  <si>
    <t>E0834</t>
  </si>
  <si>
    <t>North Cornwall</t>
  </si>
  <si>
    <t>E0835</t>
  </si>
  <si>
    <t>Penwith</t>
  </si>
  <si>
    <t>E0836</t>
  </si>
  <si>
    <t>Restormel</t>
  </si>
  <si>
    <t>E0920</t>
  </si>
  <si>
    <t>Cumbria</t>
  </si>
  <si>
    <t>E0931</t>
  </si>
  <si>
    <t>Allerdale</t>
  </si>
  <si>
    <t>E0932</t>
  </si>
  <si>
    <t>Barrow-in-Furness</t>
  </si>
  <si>
    <t>E0933</t>
  </si>
  <si>
    <t>Carlisle</t>
  </si>
  <si>
    <t>E0934</t>
  </si>
  <si>
    <t>Copeland</t>
  </si>
  <si>
    <t>E0935</t>
  </si>
  <si>
    <t>Eden</t>
  </si>
  <si>
    <t>E0936</t>
  </si>
  <si>
    <t>South Lakeland</t>
  </si>
  <si>
    <t>E1001</t>
  </si>
  <si>
    <t>Derby City UA</t>
  </si>
  <si>
    <t>E1021</t>
  </si>
  <si>
    <t>Derbyshire</t>
  </si>
  <si>
    <t>E1031</t>
  </si>
  <si>
    <t>Amber Valley</t>
  </si>
  <si>
    <t>E1032</t>
  </si>
  <si>
    <t>Bolsover</t>
  </si>
  <si>
    <t>E1033</t>
  </si>
  <si>
    <t>Chesterfield</t>
  </si>
  <si>
    <t>E1035</t>
  </si>
  <si>
    <t>Derbyshire Dales</t>
  </si>
  <si>
    <t>E1036</t>
  </si>
  <si>
    <t>Erewash</t>
  </si>
  <si>
    <t>E1037</t>
  </si>
  <si>
    <t>High Peak</t>
  </si>
  <si>
    <t>E1038</t>
  </si>
  <si>
    <t>North East Derbyshire</t>
  </si>
  <si>
    <t>E1039</t>
  </si>
  <si>
    <t>South Derbyshire</t>
  </si>
  <si>
    <t>E1101</t>
  </si>
  <si>
    <t>Plymouth UA</t>
  </si>
  <si>
    <t>E1102</t>
  </si>
  <si>
    <t>Torbay UA</t>
  </si>
  <si>
    <t>E1121</t>
  </si>
  <si>
    <t>Devon</t>
  </si>
  <si>
    <t>E1131</t>
  </si>
  <si>
    <t>East Devon</t>
  </si>
  <si>
    <t>E1132</t>
  </si>
  <si>
    <t>Exeter</t>
  </si>
  <si>
    <t>E1133</t>
  </si>
  <si>
    <t>Mid Devon</t>
  </si>
  <si>
    <t>E1134</t>
  </si>
  <si>
    <t>North Devon</t>
  </si>
  <si>
    <t>E1136</t>
  </si>
  <si>
    <t>South Hams</t>
  </si>
  <si>
    <t>E1137</t>
  </si>
  <si>
    <t>Teignbridge</t>
  </si>
  <si>
    <t>E1139</t>
  </si>
  <si>
    <t>Torridge</t>
  </si>
  <si>
    <t>E1140</t>
  </si>
  <si>
    <t>West Devon</t>
  </si>
  <si>
    <t>E1201</t>
  </si>
  <si>
    <t>Poole UA</t>
  </si>
  <si>
    <t>E1202</t>
  </si>
  <si>
    <t>Bournemouth UA</t>
  </si>
  <si>
    <t>E1221</t>
  </si>
  <si>
    <t>Dorset</t>
  </si>
  <si>
    <t>E1232</t>
  </si>
  <si>
    <t>Christchurch</t>
  </si>
  <si>
    <t>E1233</t>
  </si>
  <si>
    <t>East Dorset</t>
  </si>
  <si>
    <t>E1234</t>
  </si>
  <si>
    <t>North Dorset</t>
  </si>
  <si>
    <t>E1236</t>
  </si>
  <si>
    <t>Purbeck</t>
  </si>
  <si>
    <t>E1237</t>
  </si>
  <si>
    <t>West Dorset</t>
  </si>
  <si>
    <t>E1238</t>
  </si>
  <si>
    <t>Weymouth &amp; Portland</t>
  </si>
  <si>
    <t>E1301</t>
  </si>
  <si>
    <t>Darlington UA</t>
  </si>
  <si>
    <t>E1321</t>
  </si>
  <si>
    <t>Durham</t>
  </si>
  <si>
    <t>E1331</t>
  </si>
  <si>
    <t>Chester-le-Street</t>
  </si>
  <si>
    <t>E1333</t>
  </si>
  <si>
    <t>Derwentside</t>
  </si>
  <si>
    <t>E1334</t>
  </si>
  <si>
    <t>Durham City</t>
  </si>
  <si>
    <t>E1335</t>
  </si>
  <si>
    <t>Easington</t>
  </si>
  <si>
    <t>E1336</t>
  </si>
  <si>
    <t>Sedgefield</t>
  </si>
  <si>
    <t>E1337</t>
  </si>
  <si>
    <t>Teesdale</t>
  </si>
  <si>
    <t>E1338</t>
  </si>
  <si>
    <t>Wear Valley</t>
  </si>
  <si>
    <t>E1401</t>
  </si>
  <si>
    <t>Brighton &amp; Hove UA</t>
  </si>
  <si>
    <t>E1421</t>
  </si>
  <si>
    <t>East Sussex</t>
  </si>
  <si>
    <t>E1432</t>
  </si>
  <si>
    <t>Eastbourne</t>
  </si>
  <si>
    <t>E1433</t>
  </si>
  <si>
    <t>Hastings</t>
  </si>
  <si>
    <t>E1435</t>
  </si>
  <si>
    <t>Lewes</t>
  </si>
  <si>
    <t>E1436</t>
  </si>
  <si>
    <t>Rother</t>
  </si>
  <si>
    <t>E1437</t>
  </si>
  <si>
    <t>Wealden</t>
  </si>
  <si>
    <t>E1501</t>
  </si>
  <si>
    <t>Southend-on-Sea UA</t>
  </si>
  <si>
    <t>E1502</t>
  </si>
  <si>
    <t>Thurrock UA</t>
  </si>
  <si>
    <t>E1521</t>
  </si>
  <si>
    <t>Essex</t>
  </si>
  <si>
    <t>E1531</t>
  </si>
  <si>
    <t>Basildon</t>
  </si>
  <si>
    <t>E1532</t>
  </si>
  <si>
    <t>Braintree</t>
  </si>
  <si>
    <t>E1533</t>
  </si>
  <si>
    <t>Brentwood</t>
  </si>
  <si>
    <t>E1534</t>
  </si>
  <si>
    <t>Castle Point</t>
  </si>
  <si>
    <t>E1535</t>
  </si>
  <si>
    <t>Chelmsford</t>
  </si>
  <si>
    <t>E1536</t>
  </si>
  <si>
    <t>Colchester</t>
  </si>
  <si>
    <t>E1537</t>
  </si>
  <si>
    <t>Epping Forest</t>
  </si>
  <si>
    <t>E1538</t>
  </si>
  <si>
    <t>Harlow</t>
  </si>
  <si>
    <t>E1539</t>
  </si>
  <si>
    <t>Maldon</t>
  </si>
  <si>
    <t>E1540</t>
  </si>
  <si>
    <t>Rochford</t>
  </si>
  <si>
    <t>E1542</t>
  </si>
  <si>
    <t>Tendring</t>
  </si>
  <si>
    <t>E1544</t>
  </si>
  <si>
    <t>Uttlesford</t>
  </si>
  <si>
    <t>E1620</t>
  </si>
  <si>
    <t>Gloucestershire</t>
  </si>
  <si>
    <t>E1631</t>
  </si>
  <si>
    <t>Cheltenham</t>
  </si>
  <si>
    <t>E1632</t>
  </si>
  <si>
    <t>Cotswold</t>
  </si>
  <si>
    <t>E1633</t>
  </si>
  <si>
    <t>Forest of Dean</t>
  </si>
  <si>
    <t>E1634</t>
  </si>
  <si>
    <t>Gloucester</t>
  </si>
  <si>
    <t>E1635</t>
  </si>
  <si>
    <t>Stroud</t>
  </si>
  <si>
    <t>E1636</t>
  </si>
  <si>
    <t>Tewkesbury</t>
  </si>
  <si>
    <t>E1701</t>
  </si>
  <si>
    <t>Portsmouth UA</t>
  </si>
  <si>
    <t>E1702</t>
  </si>
  <si>
    <t>Southampton UA</t>
  </si>
  <si>
    <t>E1721</t>
  </si>
  <si>
    <t>Hampshire</t>
  </si>
  <si>
    <t>E1731</t>
  </si>
  <si>
    <t>Basingstoke &amp; Deane</t>
  </si>
  <si>
    <t>E1732</t>
  </si>
  <si>
    <t>East Hampshire</t>
  </si>
  <si>
    <t>E1733</t>
  </si>
  <si>
    <t>Eastleigh</t>
  </si>
  <si>
    <t>E1734</t>
  </si>
  <si>
    <t>Fareham</t>
  </si>
  <si>
    <t>E1735</t>
  </si>
  <si>
    <t>Gosport</t>
  </si>
  <si>
    <t>E1736</t>
  </si>
  <si>
    <t>Hart</t>
  </si>
  <si>
    <t>E1737</t>
  </si>
  <si>
    <t>Havant</t>
  </si>
  <si>
    <t>E1738</t>
  </si>
  <si>
    <t>New Forest</t>
  </si>
  <si>
    <t>E1740</t>
  </si>
  <si>
    <t>Rushmoor</t>
  </si>
  <si>
    <t>E1742</t>
  </si>
  <si>
    <t>Test Valley</t>
  </si>
  <si>
    <t>E1743</t>
  </si>
  <si>
    <t>Winchester</t>
  </si>
  <si>
    <t>E1801</t>
  </si>
  <si>
    <t>Herefordshire UA</t>
  </si>
  <si>
    <t>E1821</t>
  </si>
  <si>
    <t>Worcestershire</t>
  </si>
  <si>
    <t>E1831</t>
  </si>
  <si>
    <t>Bromsgrove</t>
  </si>
  <si>
    <t>E1835</t>
  </si>
  <si>
    <t>Redditch</t>
  </si>
  <si>
    <t>E1837</t>
  </si>
  <si>
    <t>Worcester</t>
  </si>
  <si>
    <t>E1838</t>
  </si>
  <si>
    <t>Wychavon</t>
  </si>
  <si>
    <t>E1839</t>
  </si>
  <si>
    <t>Wyre Forest</t>
  </si>
  <si>
    <t>E1851</t>
  </si>
  <si>
    <t>Malvern Hills</t>
  </si>
  <si>
    <t>E1920</t>
  </si>
  <si>
    <t>Hertfordshire</t>
  </si>
  <si>
    <t>E1931</t>
  </si>
  <si>
    <t>Broxbourne</t>
  </si>
  <si>
    <t>E1932</t>
  </si>
  <si>
    <t>Dacorum</t>
  </si>
  <si>
    <t>E1933</t>
  </si>
  <si>
    <t>East Hertfordshire</t>
  </si>
  <si>
    <t>E1934</t>
  </si>
  <si>
    <t>Hertsmere</t>
  </si>
  <si>
    <t>E1935</t>
  </si>
  <si>
    <t>North Hertfordshire</t>
  </si>
  <si>
    <t>E1936</t>
  </si>
  <si>
    <t>St Albans</t>
  </si>
  <si>
    <t>E1937</t>
  </si>
  <si>
    <t>Stevenage</t>
  </si>
  <si>
    <t>E1938</t>
  </si>
  <si>
    <t>Three Rivers</t>
  </si>
  <si>
    <t>E1939</t>
  </si>
  <si>
    <t>Watford</t>
  </si>
  <si>
    <t>E1940</t>
  </si>
  <si>
    <t>Welwyn Hatfield</t>
  </si>
  <si>
    <t>E2001</t>
  </si>
  <si>
    <t>East Riding of Yorkshire UA</t>
  </si>
  <si>
    <t>E2002</t>
  </si>
  <si>
    <t>Kingston upon Hull UA</t>
  </si>
  <si>
    <t>E2003</t>
  </si>
  <si>
    <t>North East Lincolnshire UA</t>
  </si>
  <si>
    <t>E2004</t>
  </si>
  <si>
    <t>North Lincolnshire UA</t>
  </si>
  <si>
    <t>E2101</t>
  </si>
  <si>
    <t>Isle of Wight UA</t>
  </si>
  <si>
    <t>E2201</t>
  </si>
  <si>
    <t>The Medway Towns UA</t>
  </si>
  <si>
    <t>E2221</t>
  </si>
  <si>
    <t>Kent</t>
  </si>
  <si>
    <t>E2231</t>
  </si>
  <si>
    <t>Ashford</t>
  </si>
  <si>
    <t>E2232</t>
  </si>
  <si>
    <t>Canterbury</t>
  </si>
  <si>
    <t>E2233</t>
  </si>
  <si>
    <t>Dartford</t>
  </si>
  <si>
    <t>E2234</t>
  </si>
  <si>
    <t>Dover</t>
  </si>
  <si>
    <t>E2236</t>
  </si>
  <si>
    <t>Gravesham</t>
  </si>
  <si>
    <t>E2237</t>
  </si>
  <si>
    <t>Maidstone</t>
  </si>
  <si>
    <t>E2239</t>
  </si>
  <si>
    <t>Sevenoaks</t>
  </si>
  <si>
    <t>E2240</t>
  </si>
  <si>
    <t>Shepway</t>
  </si>
  <si>
    <t>E2241</t>
  </si>
  <si>
    <t>Swale</t>
  </si>
  <si>
    <t>E2242</t>
  </si>
  <si>
    <t>Thanet</t>
  </si>
  <si>
    <t>E2243</t>
  </si>
  <si>
    <t>Tonbridge &amp; Malling</t>
  </si>
  <si>
    <t>E2244</t>
  </si>
  <si>
    <t>Tunbridge Wells</t>
  </si>
  <si>
    <t>E2301</t>
  </si>
  <si>
    <t>Blackburn with Darwen UA</t>
  </si>
  <si>
    <t>E2302</t>
  </si>
  <si>
    <t>Blackpool UA</t>
  </si>
  <si>
    <t>E2321</t>
  </si>
  <si>
    <t>Lancashire</t>
  </si>
  <si>
    <t>E2333</t>
  </si>
  <si>
    <t>Burnley</t>
  </si>
  <si>
    <t>E2334</t>
  </si>
  <si>
    <t>Chorley</t>
  </si>
  <si>
    <t>E2335</t>
  </si>
  <si>
    <t>Fylde</t>
  </si>
  <si>
    <t>E2336</t>
  </si>
  <si>
    <t>Hyndburn</t>
  </si>
  <si>
    <t>E2337</t>
  </si>
  <si>
    <t>Lancaster</t>
  </si>
  <si>
    <t>E2338</t>
  </si>
  <si>
    <t>Pendle</t>
  </si>
  <si>
    <t>E2339</t>
  </si>
  <si>
    <t>Preston</t>
  </si>
  <si>
    <t>E2340</t>
  </si>
  <si>
    <t>Ribble Valley</t>
  </si>
  <si>
    <t>E2341</t>
  </si>
  <si>
    <t>Rossendale</t>
  </si>
  <si>
    <t>E2342</t>
  </si>
  <si>
    <t>South Ribble</t>
  </si>
  <si>
    <t>E2343</t>
  </si>
  <si>
    <t>West Lancashire</t>
  </si>
  <si>
    <t>E2344</t>
  </si>
  <si>
    <t>Wyre</t>
  </si>
  <si>
    <t>E2401</t>
  </si>
  <si>
    <t>Leicester City UA</t>
  </si>
  <si>
    <t>E2402</t>
  </si>
  <si>
    <t>Rutland UA</t>
  </si>
  <si>
    <t>E2421</t>
  </si>
  <si>
    <t>Leicestershire</t>
  </si>
  <si>
    <t>E2431</t>
  </si>
  <si>
    <t>Blaby</t>
  </si>
  <si>
    <t>E2432</t>
  </si>
  <si>
    <t>Charnwood</t>
  </si>
  <si>
    <t>E2433</t>
  </si>
  <si>
    <t>Harborough</t>
  </si>
  <si>
    <t>E2434</t>
  </si>
  <si>
    <t>Hinckley &amp; Bosworth</t>
  </si>
  <si>
    <t>E2436</t>
  </si>
  <si>
    <t>Melton</t>
  </si>
  <si>
    <t>E2437</t>
  </si>
  <si>
    <t>North West Leicestershire</t>
  </si>
  <si>
    <t>E2438</t>
  </si>
  <si>
    <t>Oadby &amp; Wigston</t>
  </si>
  <si>
    <t>E2520</t>
  </si>
  <si>
    <t>Lincolnshire</t>
  </si>
  <si>
    <t>E2531</t>
  </si>
  <si>
    <t>Boston</t>
  </si>
  <si>
    <t>E2532</t>
  </si>
  <si>
    <t>East Lindsey</t>
  </si>
  <si>
    <t>E2533</t>
  </si>
  <si>
    <t>Lincoln</t>
  </si>
  <si>
    <t>E2534</t>
  </si>
  <si>
    <t>North Kesteven</t>
  </si>
  <si>
    <t>E2535</t>
  </si>
  <si>
    <t>South Holland</t>
  </si>
  <si>
    <t>E2536</t>
  </si>
  <si>
    <t>South Kesteven</t>
  </si>
  <si>
    <t>E2537</t>
  </si>
  <si>
    <t>West Lindsey</t>
  </si>
  <si>
    <t>E2620</t>
  </si>
  <si>
    <t>Norfolk</t>
  </si>
  <si>
    <t>E2631</t>
  </si>
  <si>
    <t>Breckland</t>
  </si>
  <si>
    <t>E2632</t>
  </si>
  <si>
    <t>Broadland</t>
  </si>
  <si>
    <t>E2633</t>
  </si>
  <si>
    <t>Great Yarmouth</t>
  </si>
  <si>
    <t>E2634</t>
  </si>
  <si>
    <t>King's Lynn &amp; West Norfolk</t>
  </si>
  <si>
    <t>E2635</t>
  </si>
  <si>
    <t>North Norfolk</t>
  </si>
  <si>
    <t>E2636</t>
  </si>
  <si>
    <t>Norwich</t>
  </si>
  <si>
    <t>E2637</t>
  </si>
  <si>
    <t>South Norfolk</t>
  </si>
  <si>
    <t>E2701</t>
  </si>
  <si>
    <t>York UA</t>
  </si>
  <si>
    <t>E2721</t>
  </si>
  <si>
    <t>North Yorkshire</t>
  </si>
  <si>
    <t>E2731</t>
  </si>
  <si>
    <t>Craven</t>
  </si>
  <si>
    <t>E2732</t>
  </si>
  <si>
    <t>Hambleton</t>
  </si>
  <si>
    <t>E2734</t>
  </si>
  <si>
    <t>Richmondshire</t>
  </si>
  <si>
    <t>E2736</t>
  </si>
  <si>
    <t>Scarborough</t>
  </si>
  <si>
    <t>E2753</t>
  </si>
  <si>
    <t>Harrogate</t>
  </si>
  <si>
    <t>E2755</t>
  </si>
  <si>
    <t>Ryedale</t>
  </si>
  <si>
    <t>E2757</t>
  </si>
  <si>
    <t>Selby</t>
  </si>
  <si>
    <t>E2820</t>
  </si>
  <si>
    <t>Northamptonshire</t>
  </si>
  <si>
    <t>E2831</t>
  </si>
  <si>
    <t>Corby</t>
  </si>
  <si>
    <t>E2832</t>
  </si>
  <si>
    <t>Daventry</t>
  </si>
  <si>
    <t>E2833</t>
  </si>
  <si>
    <t>East Northamptonshire</t>
  </si>
  <si>
    <t>E2834</t>
  </si>
  <si>
    <t>Kettering</t>
  </si>
  <si>
    <t>E2835</t>
  </si>
  <si>
    <t>Northampton</t>
  </si>
  <si>
    <t>E2836</t>
  </si>
  <si>
    <t>South Northamptonshire</t>
  </si>
  <si>
    <t>E2837</t>
  </si>
  <si>
    <t>Wellingborough</t>
  </si>
  <si>
    <t>E2920</t>
  </si>
  <si>
    <t>Northumberland</t>
  </si>
  <si>
    <t>E2931</t>
  </si>
  <si>
    <t>Alnwick</t>
  </si>
  <si>
    <t>E2932</t>
  </si>
  <si>
    <t>Berwick-upon-Tweed</t>
  </si>
  <si>
    <t>E2933</t>
  </si>
  <si>
    <t>Blyth Valley</t>
  </si>
  <si>
    <t>E2934</t>
  </si>
  <si>
    <t>Castle Morpeth</t>
  </si>
  <si>
    <t>E2935</t>
  </si>
  <si>
    <t>Tynedale</t>
  </si>
  <si>
    <t>E2936</t>
  </si>
  <si>
    <t>Wansbeck</t>
  </si>
  <si>
    <t>E3001</t>
  </si>
  <si>
    <t>City of Nottingham UA</t>
  </si>
  <si>
    <t>E3021</t>
  </si>
  <si>
    <t>Nottinghamshire</t>
  </si>
  <si>
    <t>E3031</t>
  </si>
  <si>
    <t>Ashfield</t>
  </si>
  <si>
    <t>E3032</t>
  </si>
  <si>
    <t>Bassetlaw</t>
  </si>
  <si>
    <t>E3033</t>
  </si>
  <si>
    <t>Broxtowe</t>
  </si>
  <si>
    <t>E3034</t>
  </si>
  <si>
    <t>Gedling</t>
  </si>
  <si>
    <t>E3035</t>
  </si>
  <si>
    <t>Mansfield</t>
  </si>
  <si>
    <t>E3036</t>
  </si>
  <si>
    <t>Newark &amp; Sherwood</t>
  </si>
  <si>
    <t>E3038</t>
  </si>
  <si>
    <t>Rushcliffe</t>
  </si>
  <si>
    <t>E3120</t>
  </si>
  <si>
    <t>Oxfordshire</t>
  </si>
  <si>
    <t>E3131</t>
  </si>
  <si>
    <t>Cherwell</t>
  </si>
  <si>
    <t>E3132</t>
  </si>
  <si>
    <t>Oxford</t>
  </si>
  <si>
    <t>E3133</t>
  </si>
  <si>
    <t>South Oxfordshire</t>
  </si>
  <si>
    <t>E3134</t>
  </si>
  <si>
    <t>Vale of White Horse</t>
  </si>
  <si>
    <t>E3135</t>
  </si>
  <si>
    <t>West Oxfordshire</t>
  </si>
  <si>
    <t>E3201</t>
  </si>
  <si>
    <t>Telford and the Wrekin UA</t>
  </si>
  <si>
    <t>E3221</t>
  </si>
  <si>
    <t>Shropshire</t>
  </si>
  <si>
    <t>E3231</t>
  </si>
  <si>
    <t>Bridgnorth</t>
  </si>
  <si>
    <t>E3232</t>
  </si>
  <si>
    <t>North Shropshire</t>
  </si>
  <si>
    <t>E3233</t>
  </si>
  <si>
    <t>Oswestry</t>
  </si>
  <si>
    <t>E3234</t>
  </si>
  <si>
    <t>Shrewsbury &amp; Atcham</t>
  </si>
  <si>
    <t>E3235</t>
  </si>
  <si>
    <t>South Shropshire</t>
  </si>
  <si>
    <t>E3320</t>
  </si>
  <si>
    <t>Somerset</t>
  </si>
  <si>
    <t>E3331</t>
  </si>
  <si>
    <t>Mendip</t>
  </si>
  <si>
    <t>E3332</t>
  </si>
  <si>
    <t>Sedgemoor</t>
  </si>
  <si>
    <t>E3333</t>
  </si>
  <si>
    <t>Taunton Deane</t>
  </si>
  <si>
    <t>E3334</t>
  </si>
  <si>
    <t>South Somerset</t>
  </si>
  <si>
    <t>E3335</t>
  </si>
  <si>
    <t>West Somerset</t>
  </si>
  <si>
    <t>E3401</t>
  </si>
  <si>
    <t>Stoke-on-Trent UA</t>
  </si>
  <si>
    <t>E3421</t>
  </si>
  <si>
    <t>Staffordshire</t>
  </si>
  <si>
    <t>E3431</t>
  </si>
  <si>
    <t>Cannock Chase</t>
  </si>
  <si>
    <t>E3432</t>
  </si>
  <si>
    <t>East Staffordshire</t>
  </si>
  <si>
    <t>E3433</t>
  </si>
  <si>
    <t>Lichfield</t>
  </si>
  <si>
    <t>E3434</t>
  </si>
  <si>
    <t>Newcastle-under-Lyme</t>
  </si>
  <si>
    <t>E3435</t>
  </si>
  <si>
    <t>South Staffordshire</t>
  </si>
  <si>
    <t>E3436</t>
  </si>
  <si>
    <t>Stafford</t>
  </si>
  <si>
    <t>E3437</t>
  </si>
  <si>
    <t>Staffordshire Moorlands</t>
  </si>
  <si>
    <t>E3439</t>
  </si>
  <si>
    <t>Tamworth</t>
  </si>
  <si>
    <t>E3520</t>
  </si>
  <si>
    <t>Suffolk</t>
  </si>
  <si>
    <t>E3531</t>
  </si>
  <si>
    <t>Babergh</t>
  </si>
  <si>
    <t>E3532</t>
  </si>
  <si>
    <t>Forest Heath</t>
  </si>
  <si>
    <t>E3533</t>
  </si>
  <si>
    <t>Ipswich</t>
  </si>
  <si>
    <t>E3534</t>
  </si>
  <si>
    <t>Mid Suffolk</t>
  </si>
  <si>
    <t>E3535</t>
  </si>
  <si>
    <t>St Edmundsbury</t>
  </si>
  <si>
    <t>E3536</t>
  </si>
  <si>
    <t>Suffolk Coastal</t>
  </si>
  <si>
    <t>E3537</t>
  </si>
  <si>
    <t>Waveney</t>
  </si>
  <si>
    <t>E3620</t>
  </si>
  <si>
    <t>Surrey</t>
  </si>
  <si>
    <t>E3631</t>
  </si>
  <si>
    <t>Elmbridge</t>
  </si>
  <si>
    <t>E3632</t>
  </si>
  <si>
    <t>Epsom &amp; Ewell</t>
  </si>
  <si>
    <t>E3633</t>
  </si>
  <si>
    <t>Guildford</t>
  </si>
  <si>
    <t>E3634</t>
  </si>
  <si>
    <t>Mole Valley</t>
  </si>
  <si>
    <t>E3635</t>
  </si>
  <si>
    <t>Reigate &amp; Banstead</t>
  </si>
  <si>
    <t>E3636</t>
  </si>
  <si>
    <t>Runnymede</t>
  </si>
  <si>
    <t>E3637</t>
  </si>
  <si>
    <t>Spelthorne</t>
  </si>
  <si>
    <t>E3638</t>
  </si>
  <si>
    <t>Surrey Heath</t>
  </si>
  <si>
    <t>E3639</t>
  </si>
  <si>
    <t>Tandridge</t>
  </si>
  <si>
    <t>E3640</t>
  </si>
  <si>
    <t>Waverley</t>
  </si>
  <si>
    <t>E3641</t>
  </si>
  <si>
    <t>Woking</t>
  </si>
  <si>
    <t>E3720</t>
  </si>
  <si>
    <t>Warwickshire</t>
  </si>
  <si>
    <t>E3731</t>
  </si>
  <si>
    <t>North Warwickshire</t>
  </si>
  <si>
    <t>E3732</t>
  </si>
  <si>
    <t>Nuneaton &amp; Bedworth</t>
  </si>
  <si>
    <t>E3733</t>
  </si>
  <si>
    <t>Rugby</t>
  </si>
  <si>
    <t>E3734</t>
  </si>
  <si>
    <t>Stratford-on-Avon</t>
  </si>
  <si>
    <t>E3735</t>
  </si>
  <si>
    <t>Warwick</t>
  </si>
  <si>
    <t>E3820</t>
  </si>
  <si>
    <t>West Sussex</t>
  </si>
  <si>
    <t>E3831</t>
  </si>
  <si>
    <t>Adur</t>
  </si>
  <si>
    <t>E3832</t>
  </si>
  <si>
    <t>Arun</t>
  </si>
  <si>
    <t>E3833</t>
  </si>
  <si>
    <t>Chichester</t>
  </si>
  <si>
    <t>E3834</t>
  </si>
  <si>
    <t>Crawley</t>
  </si>
  <si>
    <t>E3835</t>
  </si>
  <si>
    <t>Horsham</t>
  </si>
  <si>
    <t>E3836</t>
  </si>
  <si>
    <t>Mid Sussex</t>
  </si>
  <si>
    <t>E3837</t>
  </si>
  <si>
    <t>Worthing</t>
  </si>
  <si>
    <t>E3901</t>
  </si>
  <si>
    <t>Swindon UA</t>
  </si>
  <si>
    <t>E3921</t>
  </si>
  <si>
    <t>Wiltshire</t>
  </si>
  <si>
    <t>E3931</t>
  </si>
  <si>
    <t>Kennet</t>
  </si>
  <si>
    <t>E3932</t>
  </si>
  <si>
    <t>North Wiltshire</t>
  </si>
  <si>
    <t>E3933</t>
  </si>
  <si>
    <t>Salisbury</t>
  </si>
  <si>
    <t>E3935</t>
  </si>
  <si>
    <t>West Wiltshire</t>
  </si>
  <si>
    <t>E4001</t>
  </si>
  <si>
    <t>Isles of Scilly</t>
  </si>
  <si>
    <t>E4201</t>
  </si>
  <si>
    <t>Bolton</t>
  </si>
  <si>
    <t>E4202</t>
  </si>
  <si>
    <t>Bury</t>
  </si>
  <si>
    <t>E4203</t>
  </si>
  <si>
    <t>Manchester</t>
  </si>
  <si>
    <t>E4204</t>
  </si>
  <si>
    <t>Oldham</t>
  </si>
  <si>
    <t>E4205</t>
  </si>
  <si>
    <t>Rochdale</t>
  </si>
  <si>
    <t>E4206</t>
  </si>
  <si>
    <t>Salford</t>
  </si>
  <si>
    <t>E4207</t>
  </si>
  <si>
    <t>Stockport</t>
  </si>
  <si>
    <t>E4208</t>
  </si>
  <si>
    <t>Tameside</t>
  </si>
  <si>
    <t>E4209</t>
  </si>
  <si>
    <t>Trafford</t>
  </si>
  <si>
    <t>E4210</t>
  </si>
  <si>
    <t>Wigan</t>
  </si>
  <si>
    <t>E4301</t>
  </si>
  <si>
    <t>Knowsley</t>
  </si>
  <si>
    <t>E4302</t>
  </si>
  <si>
    <t>Liverpool</t>
  </si>
  <si>
    <t>E4303</t>
  </si>
  <si>
    <t>St Helens</t>
  </si>
  <si>
    <t>E4304</t>
  </si>
  <si>
    <t>Sefton</t>
  </si>
  <si>
    <t>E4305</t>
  </si>
  <si>
    <t>Wirral</t>
  </si>
  <si>
    <t>E4401</t>
  </si>
  <si>
    <t>Barnsley</t>
  </si>
  <si>
    <t>E4402</t>
  </si>
  <si>
    <t>Doncaster</t>
  </si>
  <si>
    <t>E4403</t>
  </si>
  <si>
    <t>Rotherham</t>
  </si>
  <si>
    <t>E4404</t>
  </si>
  <si>
    <t>Sheffield</t>
  </si>
  <si>
    <t>E4501</t>
  </si>
  <si>
    <t>Gateshead</t>
  </si>
  <si>
    <t>E4502</t>
  </si>
  <si>
    <t>Newcastle upon Tyne</t>
  </si>
  <si>
    <t>E4503</t>
  </si>
  <si>
    <t>North Tyneside</t>
  </si>
  <si>
    <t>E4504</t>
  </si>
  <si>
    <t>South Tyneside</t>
  </si>
  <si>
    <t>E4505</t>
  </si>
  <si>
    <t>Sunderland</t>
  </si>
  <si>
    <t>E4601</t>
  </si>
  <si>
    <t>Birmingham</t>
  </si>
  <si>
    <t>E4602</t>
  </si>
  <si>
    <t>Coventry</t>
  </si>
  <si>
    <t>E4603</t>
  </si>
  <si>
    <t>Dudley</t>
  </si>
  <si>
    <t>E4604</t>
  </si>
  <si>
    <t>Sandwell</t>
  </si>
  <si>
    <t>E4605</t>
  </si>
  <si>
    <t>Solihull</t>
  </si>
  <si>
    <t>E4606</t>
  </si>
  <si>
    <t>Walsall</t>
  </si>
  <si>
    <t>E4607</t>
  </si>
  <si>
    <t>Wolverhampton</t>
  </si>
  <si>
    <t>E4701</t>
  </si>
  <si>
    <t>Bradford</t>
  </si>
  <si>
    <t>E4702</t>
  </si>
  <si>
    <t>Calderdale</t>
  </si>
  <si>
    <t>E4703</t>
  </si>
  <si>
    <t>Kirklees</t>
  </si>
  <si>
    <t>E4704</t>
  </si>
  <si>
    <t>Leeds</t>
  </si>
  <si>
    <t>E4705</t>
  </si>
  <si>
    <t>Wakefield</t>
  </si>
  <si>
    <t>E5010</t>
  </si>
  <si>
    <t>City of London</t>
  </si>
  <si>
    <t>E5011</t>
  </si>
  <si>
    <t>Camden</t>
  </si>
  <si>
    <t>E5012</t>
  </si>
  <si>
    <t>Greenwich</t>
  </si>
  <si>
    <t>E5013</t>
  </si>
  <si>
    <t>Hackney</t>
  </si>
  <si>
    <t>E5014</t>
  </si>
  <si>
    <t>Hammersmith &amp; Fulham</t>
  </si>
  <si>
    <t>E5015</t>
  </si>
  <si>
    <t>Islington</t>
  </si>
  <si>
    <t>E5016</t>
  </si>
  <si>
    <t>Kensington &amp; Chelsea</t>
  </si>
  <si>
    <t>E5017</t>
  </si>
  <si>
    <t>Lambeth</t>
  </si>
  <si>
    <t>E5018</t>
  </si>
  <si>
    <t>Lewisham</t>
  </si>
  <si>
    <t>E5019</t>
  </si>
  <si>
    <t>Southwark</t>
  </si>
  <si>
    <t>E5020</t>
  </si>
  <si>
    <t>Tower Hamlets</t>
  </si>
  <si>
    <t>E5021</t>
  </si>
  <si>
    <t>Wandsworth</t>
  </si>
  <si>
    <t>E5022</t>
  </si>
  <si>
    <t>Westminster</t>
  </si>
  <si>
    <t>E5030</t>
  </si>
  <si>
    <t>Barking &amp; Dagenham</t>
  </si>
  <si>
    <t>E5031</t>
  </si>
  <si>
    <t>Barnet</t>
  </si>
  <si>
    <t>E5032</t>
  </si>
  <si>
    <t>Bexley</t>
  </si>
  <si>
    <t>E5033</t>
  </si>
  <si>
    <t>Brent</t>
  </si>
  <si>
    <t>E5034</t>
  </si>
  <si>
    <t>Bromley</t>
  </si>
  <si>
    <t>E5035</t>
  </si>
  <si>
    <t>Croydon</t>
  </si>
  <si>
    <t>E5036</t>
  </si>
  <si>
    <t>Ealing</t>
  </si>
  <si>
    <t>E5037</t>
  </si>
  <si>
    <t>Enfield</t>
  </si>
  <si>
    <t>E5038</t>
  </si>
  <si>
    <t>Haringey</t>
  </si>
  <si>
    <t>E5039</t>
  </si>
  <si>
    <t>Harrow</t>
  </si>
  <si>
    <t>E5040</t>
  </si>
  <si>
    <t>Havering</t>
  </si>
  <si>
    <t>E5041</t>
  </si>
  <si>
    <t>Hillingdon</t>
  </si>
  <si>
    <t>E5042</t>
  </si>
  <si>
    <t>Hounslow</t>
  </si>
  <si>
    <t>E5043</t>
  </si>
  <si>
    <t>Kingston upon Thames</t>
  </si>
  <si>
    <t>E5044</t>
  </si>
  <si>
    <t>Merton</t>
  </si>
  <si>
    <t>E5045</t>
  </si>
  <si>
    <t>Newham</t>
  </si>
  <si>
    <t>E5046</t>
  </si>
  <si>
    <t>Redbridge</t>
  </si>
  <si>
    <t>E5047</t>
  </si>
  <si>
    <t>Richmond upon Thames</t>
  </si>
  <si>
    <t>E5048</t>
  </si>
  <si>
    <t>Sutton</t>
  </si>
  <si>
    <t>E5049</t>
  </si>
  <si>
    <t>Waltham Forest</t>
  </si>
  <si>
    <t>E5100</t>
  </si>
  <si>
    <t>Greater London Authority</t>
  </si>
  <si>
    <t>E6002</t>
  </si>
  <si>
    <t>Bedfordshire Police Authority</t>
  </si>
  <si>
    <t>E6005</t>
  </si>
  <si>
    <t>Cambridgeshire Police Authority</t>
  </si>
  <si>
    <t>E6006</t>
  </si>
  <si>
    <t>Cheshire Police Authority</t>
  </si>
  <si>
    <t>E6007</t>
  </si>
  <si>
    <t>Cleveland Police Authority</t>
  </si>
  <si>
    <t>E6009</t>
  </si>
  <si>
    <t>Cumbria Police Authority</t>
  </si>
  <si>
    <t>E6010</t>
  </si>
  <si>
    <t>Derbyshire Police Authority</t>
  </si>
  <si>
    <t>E6012</t>
  </si>
  <si>
    <t>Dorset Police Authority</t>
  </si>
  <si>
    <t>E6013</t>
  </si>
  <si>
    <t>Durham Police Authority</t>
  </si>
  <si>
    <t>E6016</t>
  </si>
  <si>
    <t>Gloucestershire Police Authority</t>
  </si>
  <si>
    <t>E6020</t>
  </si>
  <si>
    <t>Humberside Police Authority</t>
  </si>
  <si>
    <t>E6022</t>
  </si>
  <si>
    <t>Kent Police Authority</t>
  </si>
  <si>
    <t>E6023</t>
  </si>
  <si>
    <t>Lancashire Police Authority</t>
  </si>
  <si>
    <t>E6024</t>
  </si>
  <si>
    <t>Leicestershire Police Authority</t>
  </si>
  <si>
    <t>E6025</t>
  </si>
  <si>
    <t>Lincolnshire Police Authority</t>
  </si>
  <si>
    <t>E6026</t>
  </si>
  <si>
    <t>Norfolk Police Authority</t>
  </si>
  <si>
    <t>E6027</t>
  </si>
  <si>
    <t>North Yorkshire Police Authority</t>
  </si>
  <si>
    <t>E6028</t>
  </si>
  <si>
    <t>Northamptonshire Police Authority</t>
  </si>
  <si>
    <t>E6030</t>
  </si>
  <si>
    <t>Nottinghamshire Police Authority</t>
  </si>
  <si>
    <t>E6034</t>
  </si>
  <si>
    <t>Staffordshire Police Authority</t>
  </si>
  <si>
    <t>E6035</t>
  </si>
  <si>
    <t>Suffolk Police Authority</t>
  </si>
  <si>
    <t>E6037</t>
  </si>
  <si>
    <t>Warwickshire Police Authority</t>
  </si>
  <si>
    <t>E6039</t>
  </si>
  <si>
    <t>Wiltshire Police Authority</t>
  </si>
  <si>
    <t>E6042</t>
  </si>
  <si>
    <t>Greater Manchester Police Authority</t>
  </si>
  <si>
    <t>E6043</t>
  </si>
  <si>
    <t>Merseyside Police Authority</t>
  </si>
  <si>
    <t>E6044</t>
  </si>
  <si>
    <t>South Yorkshire Police Authority</t>
  </si>
  <si>
    <t>E6045</t>
  </si>
  <si>
    <t>Northumbria Police Authority</t>
  </si>
  <si>
    <t>E6046</t>
  </si>
  <si>
    <t>West Midlands Police Authority</t>
  </si>
  <si>
    <t>E6047</t>
  </si>
  <si>
    <t>West Yorkshire Police Authority</t>
  </si>
  <si>
    <t>E6050</t>
  </si>
  <si>
    <t>Avon &amp; Somerset Police Authority</t>
  </si>
  <si>
    <t>E6051</t>
  </si>
  <si>
    <t>Devon &amp; Cornwall Police Authority</t>
  </si>
  <si>
    <t>E6052</t>
  </si>
  <si>
    <t>Hampshire Police Authority</t>
  </si>
  <si>
    <t>E6053</t>
  </si>
  <si>
    <t>Sussex Police Authority</t>
  </si>
  <si>
    <t>E6054</t>
  </si>
  <si>
    <t>Thames Valley Police Authority</t>
  </si>
  <si>
    <t>E6055</t>
  </si>
  <si>
    <t>West Mercia Police Authority</t>
  </si>
  <si>
    <t>E6071</t>
  </si>
  <si>
    <t>Essex Police Authority (new)</t>
  </si>
  <si>
    <t>E6072</t>
  </si>
  <si>
    <t>Hertfordshire Police Authority (new)</t>
  </si>
  <si>
    <t>E6073</t>
  </si>
  <si>
    <t>Surrey Police Authority (new)</t>
  </si>
  <si>
    <t>E6101</t>
  </si>
  <si>
    <t>Avon Combined Fire Authority</t>
  </si>
  <si>
    <t>E6102</t>
  </si>
  <si>
    <t>Bedfordshire Combined Fire Authority</t>
  </si>
  <si>
    <t>E6103</t>
  </si>
  <si>
    <t>Berkshire Combined Fire Authority</t>
  </si>
  <si>
    <t>E6104</t>
  </si>
  <si>
    <t>Buckinghamshire Combined Fire Authority</t>
  </si>
  <si>
    <t>E6105</t>
  </si>
  <si>
    <t>Cambridgeshire Combined Fire Authority</t>
  </si>
  <si>
    <t>E6106</t>
  </si>
  <si>
    <t>Cheshire Combined Fire Authority</t>
  </si>
  <si>
    <t>E6107</t>
  </si>
  <si>
    <t>Cleveland Combined Fire Authority</t>
  </si>
  <si>
    <t>E6110</t>
  </si>
  <si>
    <t>Derbyshire Combined Fire Authority</t>
  </si>
  <si>
    <t>E6111</t>
  </si>
  <si>
    <t>Devon Combined Fire Authority</t>
  </si>
  <si>
    <t>E6112</t>
  </si>
  <si>
    <t>Dorset Combined Fire Authority</t>
  </si>
  <si>
    <t>E6113</t>
  </si>
  <si>
    <t>Durham Combined Fire Authority</t>
  </si>
  <si>
    <t>E6114</t>
  </si>
  <si>
    <t>East Sussex Combined Fire Authority</t>
  </si>
  <si>
    <t>E6115</t>
  </si>
  <si>
    <t>Essex Combined Fire Authority</t>
  </si>
  <si>
    <t>E6117</t>
  </si>
  <si>
    <t>Hampshire Combined Fire Authority</t>
  </si>
  <si>
    <t>E6118</t>
  </si>
  <si>
    <t>Hereford &amp; Worcester Combined Fire Authority</t>
  </si>
  <si>
    <t>E6120</t>
  </si>
  <si>
    <t>Humberside Combined Fire Authority</t>
  </si>
  <si>
    <t>E6122</t>
  </si>
  <si>
    <t>Kent Combined Fire Authority</t>
  </si>
  <si>
    <t>E6123</t>
  </si>
  <si>
    <t>Lancashire Combined Fire Authority</t>
  </si>
  <si>
    <t>E6124</t>
  </si>
  <si>
    <t>Leicestershire Combined Fire Authority</t>
  </si>
  <si>
    <t>E6127</t>
  </si>
  <si>
    <t>North Yorkshire Combined Fire Authority</t>
  </si>
  <si>
    <t>E6130</t>
  </si>
  <si>
    <t>Nottinghamshire Combined Fire Authority</t>
  </si>
  <si>
    <t>E6132</t>
  </si>
  <si>
    <t>Shropshire Combined Fire Authority</t>
  </si>
  <si>
    <t>E6134</t>
  </si>
  <si>
    <t>Staffordshire Combined Fire Authority</t>
  </si>
  <si>
    <t>E6139</t>
  </si>
  <si>
    <t>Wiltshire Combined Fire Authority</t>
  </si>
  <si>
    <t>E6142</t>
  </si>
  <si>
    <t>Greater Manchester Fire &amp; CD Authority</t>
  </si>
  <si>
    <t>E6143</t>
  </si>
  <si>
    <t>Merseyside Fire &amp; CD Authority</t>
  </si>
  <si>
    <t>E6144</t>
  </si>
  <si>
    <t>South Yorkshire Fire &amp; CD Authority</t>
  </si>
  <si>
    <t>E6145</t>
  </si>
  <si>
    <t>Tyne and Wear Fire &amp; CD Authority</t>
  </si>
  <si>
    <t>E6146</t>
  </si>
  <si>
    <t>West Midlands Fire &amp; CD Authority</t>
  </si>
  <si>
    <t>E6147</t>
  </si>
  <si>
    <t>West Yorkshire Fire &amp; CD Authority</t>
  </si>
  <si>
    <t>E6201</t>
  </si>
  <si>
    <t>East London Waste Authority</t>
  </si>
  <si>
    <t>E6202</t>
  </si>
  <si>
    <t>Greater Manchester Waste Disposal Authority</t>
  </si>
  <si>
    <t>E6204</t>
  </si>
  <si>
    <t>Merseyside Waste Disposal Authority</t>
  </si>
  <si>
    <t>E6205</t>
  </si>
  <si>
    <t>North London Waste Authority</t>
  </si>
  <si>
    <t>E6206</t>
  </si>
  <si>
    <t>Western Riverside Waste Authority</t>
  </si>
  <si>
    <t>E6207</t>
  </si>
  <si>
    <t>West London Waste Authority</t>
  </si>
  <si>
    <t>E6342</t>
  </si>
  <si>
    <t>Greater Manchester Passenger Transport Authority</t>
  </si>
  <si>
    <t>E6343</t>
  </si>
  <si>
    <t>Merseyside Passenger Transport Authority</t>
  </si>
  <si>
    <t>E6344</t>
  </si>
  <si>
    <t>South Yorkshire Passenger Transport Authority</t>
  </si>
  <si>
    <t>E6345</t>
  </si>
  <si>
    <t>Tyne and Wear Passenger Transport Authority</t>
  </si>
  <si>
    <t>E6346</t>
  </si>
  <si>
    <t>West Midlands Passenger Transport Authority</t>
  </si>
  <si>
    <t>E6347</t>
  </si>
  <si>
    <t>West Yorkshire Passenger Transport Authority</t>
  </si>
  <si>
    <t>E6401</t>
  </si>
  <si>
    <t>Dartmoor National Park Authority</t>
  </si>
  <si>
    <t>E6402</t>
  </si>
  <si>
    <t>Exmoor National Park Authority</t>
  </si>
  <si>
    <t>E6403</t>
  </si>
  <si>
    <t>Lake District National Park Authority</t>
  </si>
  <si>
    <t>E6404</t>
  </si>
  <si>
    <t>North York Moors National Park Authority</t>
  </si>
  <si>
    <t>E6405</t>
  </si>
  <si>
    <t>Northumberland National Park Authority</t>
  </si>
  <si>
    <t>E6406</t>
  </si>
  <si>
    <t>Peak District National Park Authority</t>
  </si>
  <si>
    <t>E6407</t>
  </si>
  <si>
    <t>Yorkshire Dales National Park Authority</t>
  </si>
  <si>
    <t>E6408</t>
  </si>
  <si>
    <t>The Broads Authority</t>
  </si>
  <si>
    <t>E6600</t>
  </si>
  <si>
    <t>Greater London Magistrates Court Authority</t>
  </si>
  <si>
    <t>E6803</t>
  </si>
  <si>
    <t>Lee Valley Regional Park Authority</t>
  </si>
  <si>
    <t xml:space="preserve">IMPORTANT: Please DO NOT alter this spreadsheet by inserting/deleting or changing the size of any rows/columns,  as it contains a macro which transfers the data from this spreadsheet directly into the ODPM database. </t>
  </si>
  <si>
    <t>RS 2005-06</t>
  </si>
  <si>
    <t>General Fund Revenue Account Outturn</t>
  </si>
  <si>
    <t>RS - REVENUE OUTTURN SUMMARY 2005-06</t>
  </si>
  <si>
    <r>
      <t xml:space="preserve">Is this form complete? </t>
    </r>
    <r>
      <rPr>
        <sz val="16"/>
        <rFont val="Arial"/>
        <family val="2"/>
      </rPr>
      <t>(Confirm a NIL return by answering Yes)</t>
    </r>
  </si>
  <si>
    <t>Once this form is complete select "Yes" to ensure that the data from this form is transferred to the ODPM database. This will avoid unnecessary chasing of this form later.</t>
  </si>
  <si>
    <t>Net current expenditure</t>
  </si>
  <si>
    <t>Capital charges</t>
  </si>
  <si>
    <t>Net total cost excluding specific grants</t>
  </si>
  <si>
    <t>This form should be completed on a FRS17 basis.</t>
  </si>
  <si>
    <t>£ 000</t>
  </si>
  <si>
    <t xml:space="preserve">(2)   </t>
  </si>
  <si>
    <t>(3) = (1) + (2)</t>
  </si>
  <si>
    <t>Housing services (GFRA only)</t>
  </si>
  <si>
    <t>Cultural and related services</t>
  </si>
  <si>
    <t>Environmental services</t>
  </si>
  <si>
    <t>Planning and development services</t>
  </si>
  <si>
    <r>
      <t>TOTAL SERVICE EXPENDITURE</t>
    </r>
    <r>
      <rPr>
        <sz val="14"/>
        <rFont val="Arial"/>
        <family val="2"/>
      </rPr>
      <t xml:space="preserve"> </t>
    </r>
    <r>
      <rPr>
        <b/>
        <sz val="10"/>
        <rFont val="Arial"/>
        <family val="2"/>
      </rPr>
      <t>(TOTAL OF LINES 190 TO 698)</t>
    </r>
  </si>
  <si>
    <r>
      <t>Education:</t>
    </r>
    <r>
      <rPr>
        <sz val="12"/>
        <rFont val="Arial"/>
        <family val="2"/>
      </rPr>
      <t xml:space="preserve"> student support - mandatory awards</t>
    </r>
  </si>
  <si>
    <r>
      <t>Housing benefits:</t>
    </r>
    <r>
      <rPr>
        <sz val="12"/>
        <rFont val="Arial"/>
        <family val="2"/>
      </rPr>
      <t xml:space="preserve"> rent allowances - mandatory payments</t>
    </r>
  </si>
  <si>
    <r>
      <t>Housing benefits:</t>
    </r>
    <r>
      <rPr>
        <sz val="12"/>
        <rFont val="Arial"/>
        <family val="2"/>
      </rPr>
      <t xml:space="preserve"> non-HRA rent rebates - mandatory payments</t>
    </r>
  </si>
  <si>
    <r>
      <t>Housing benefits:</t>
    </r>
    <r>
      <rPr>
        <sz val="12"/>
        <rFont val="Arial"/>
        <family val="2"/>
      </rPr>
      <t xml:space="preserve"> rent rebates to HRA tenants - mandatory payments</t>
    </r>
  </si>
  <si>
    <r>
      <t>Housing benefits</t>
    </r>
    <r>
      <rPr>
        <sz val="12"/>
        <rFont val="Arial"/>
        <family val="2"/>
      </rPr>
      <t>: subsidy limitation transfers from HRA</t>
    </r>
  </si>
  <si>
    <r>
      <t>Housing benefits</t>
    </r>
    <r>
      <rPr>
        <sz val="12"/>
        <rFont val="Arial"/>
        <family val="2"/>
      </rPr>
      <t>: transfers to/from HRA under transitional measures</t>
    </r>
  </si>
  <si>
    <t>External Trading Accounts net surplus(-)/ deficit(+)</t>
  </si>
  <si>
    <t>TSR line 698, col 9</t>
  </si>
  <si>
    <t>Internal Trading Accounts net surplus(-)/ deficit(+)</t>
  </si>
  <si>
    <t>TSR line 898, col 9</t>
  </si>
  <si>
    <r>
      <t>NET CURRENT EXPENDITURE</t>
    </r>
    <r>
      <rPr>
        <sz val="14"/>
        <rFont val="Arial"/>
        <family val="2"/>
      </rPr>
      <t xml:space="preserve"> </t>
    </r>
    <r>
      <rPr>
        <b/>
        <sz val="10"/>
        <rFont val="Arial"/>
        <family val="2"/>
      </rPr>
      <t>(TOTAL OF LINES 699 TO 748)</t>
    </r>
  </si>
  <si>
    <r>
      <t>Local tax collection</t>
    </r>
    <r>
      <rPr>
        <sz val="12"/>
        <rFont val="Arial"/>
        <family val="2"/>
      </rPr>
      <t>: Council tax benefit paid to the Collection Fund</t>
    </r>
  </si>
  <si>
    <r>
      <t>Local tax collection</t>
    </r>
    <r>
      <rPr>
        <sz val="12"/>
        <rFont val="Arial"/>
        <family val="2"/>
      </rPr>
      <t>: Non-domestic rate relief - discretionary payments</t>
    </r>
  </si>
  <si>
    <r>
      <t>Levy:</t>
    </r>
    <r>
      <rPr>
        <sz val="12"/>
        <rFont val="Arial"/>
        <family val="2"/>
      </rPr>
      <t xml:space="preserve"> Environment Agency flood defence</t>
    </r>
  </si>
  <si>
    <r>
      <t>Capital charges</t>
    </r>
    <r>
      <rPr>
        <sz val="12"/>
        <rFont val="Arial"/>
        <family val="2"/>
      </rPr>
      <t xml:space="preserve"> accounted for in External Trading Accounts</t>
    </r>
  </si>
  <si>
    <r>
      <t>Capital charges</t>
    </r>
    <r>
      <rPr>
        <sz val="12"/>
        <rFont val="Arial"/>
        <family val="2"/>
      </rPr>
      <t xml:space="preserve"> accounted for in Internal Trading Accounts</t>
    </r>
  </si>
  <si>
    <r>
      <t>Interest</t>
    </r>
    <r>
      <rPr>
        <sz val="12"/>
        <rFont val="Arial"/>
        <family val="2"/>
      </rPr>
      <t>: external payments</t>
    </r>
  </si>
  <si>
    <r>
      <t>Interest</t>
    </r>
    <r>
      <rPr>
        <sz val="12"/>
        <rFont val="Arial"/>
        <family val="2"/>
      </rPr>
      <t>: HRA item 8 payments and receipts</t>
    </r>
  </si>
  <si>
    <r>
      <t xml:space="preserve">SUB-TOTAL </t>
    </r>
    <r>
      <rPr>
        <b/>
        <sz val="10"/>
        <rFont val="Arial"/>
        <family val="2"/>
      </rPr>
      <t>(total of lines 749 to 783)</t>
    </r>
  </si>
  <si>
    <r>
      <t>Interest and investment income (-)</t>
    </r>
    <r>
      <rPr>
        <sz val="12"/>
        <rFont val="Arial"/>
        <family val="2"/>
      </rPr>
      <t>: external receipts and dividends</t>
    </r>
  </si>
  <si>
    <t>Specific and special revenue grants outside AEF</t>
  </si>
  <si>
    <t>RG Line 799</t>
  </si>
  <si>
    <r>
      <t xml:space="preserve">REVENUE EXPENDITURE </t>
    </r>
    <r>
      <rPr>
        <b/>
        <sz val="10"/>
        <rFont val="Arial"/>
        <family val="2"/>
      </rPr>
      <t>(TOTAL OF LINES 785 TO 791)</t>
    </r>
  </si>
  <si>
    <t>Specific and special revenue grants inside AEF</t>
  </si>
  <si>
    <t>RG Line 699</t>
  </si>
  <si>
    <r>
      <t xml:space="preserve">NET REVENUE EXPENDITURE </t>
    </r>
    <r>
      <rPr>
        <b/>
        <sz val="10"/>
        <rFont val="Arial"/>
        <family val="2"/>
      </rPr>
      <t>(TOTAL OF LINES 795 TO 797)</t>
    </r>
  </si>
  <si>
    <t>Adjustments to Formula Grant re 2003-04 Amending Report</t>
  </si>
  <si>
    <t>Appropriations to(+)/ from(-) schools' reserves</t>
  </si>
  <si>
    <t>Appropriations to(+)/ from(-) other earmarked financial reserves</t>
  </si>
  <si>
    <t>Appropriations to(+)/ from(-) unallocated financial reserves</t>
  </si>
  <si>
    <t>Appropriations to(+)/ from(-) pensions reserve</t>
  </si>
  <si>
    <r>
      <t xml:space="preserve">THE BUDGET REQUIREMENT </t>
    </r>
    <r>
      <rPr>
        <b/>
        <sz val="10"/>
        <rFont val="Arial"/>
        <family val="2"/>
      </rPr>
      <t>(TOTAL OF LINES 799 TO 817)</t>
    </r>
  </si>
  <si>
    <r>
      <t xml:space="preserve">COUNCIL TAX REQUIREMENT </t>
    </r>
    <r>
      <rPr>
        <b/>
        <sz val="10"/>
        <rFont val="Arial"/>
        <family val="2"/>
      </rPr>
      <t>(TOTAL OF LINES 830 TO 880)</t>
    </r>
  </si>
  <si>
    <t>Financial reserves levels at start and end of 2006-07</t>
  </si>
  <si>
    <t>At 1 April 2005</t>
  </si>
  <si>
    <t>At 31 March 2006</t>
  </si>
  <si>
    <t>Schools reserves level</t>
  </si>
  <si>
    <t>Other earmarked financial reserves level</t>
  </si>
  <si>
    <t>Unallocated financial reserves level</t>
  </si>
  <si>
    <t>Estimated pensions reserve level</t>
  </si>
  <si>
    <t>NOTE: Reserves levels (non-zero) should be positive on lines 911 to 916  and negative on line 917.</t>
  </si>
  <si>
    <r>
      <t xml:space="preserve">Total capital charges </t>
    </r>
    <r>
      <rPr>
        <b/>
        <i/>
        <sz val="10"/>
        <rFont val="Arial"/>
        <family val="2"/>
      </rPr>
      <t>(TOTAL OF LINES 931 TO 934)</t>
    </r>
  </si>
  <si>
    <r>
      <t xml:space="preserve">NOTE: The total capital charges line 939 </t>
    </r>
    <r>
      <rPr>
        <i/>
        <u/>
        <sz val="11"/>
        <color indexed="10"/>
        <rFont val="Arial"/>
        <family val="2"/>
      </rPr>
      <t xml:space="preserve">must equal </t>
    </r>
    <r>
      <rPr>
        <i/>
        <sz val="11"/>
        <color indexed="10"/>
        <rFont val="Arial"/>
        <family val="2"/>
      </rPr>
      <t>line 699 column 2</t>
    </r>
  </si>
  <si>
    <t>Net current expenditure without taking FRS17 into account</t>
  </si>
  <si>
    <t>Net current expenditure without FRS17</t>
  </si>
  <si>
    <t>(Col 1 = line 190 )</t>
  </si>
  <si>
    <t>(Col 1 = line 290 )</t>
  </si>
  <si>
    <t>(Col 1 = line 390 )</t>
  </si>
  <si>
    <t>(Col 1 = line 490 )</t>
  </si>
  <si>
    <t>(Col 1 = line 509 )</t>
  </si>
  <si>
    <t>(Col 1 = line 590 )</t>
  </si>
  <si>
    <t>(Col 1 = line 599 )</t>
  </si>
  <si>
    <t>(Col 1 = line 601 )</t>
  </si>
  <si>
    <t>(Col 1 = line 602 )</t>
  </si>
  <si>
    <t>(Col 1 = line 603 )</t>
  </si>
  <si>
    <t>(Col 1 = line 690 )</t>
  </si>
  <si>
    <t>(Col 1 = line 698 )</t>
  </si>
  <si>
    <t>(Col 1 = line 731 )</t>
  </si>
  <si>
    <t>(Col 1 = line 732 )</t>
  </si>
  <si>
    <t>(Col 1 = line 787 )</t>
  </si>
  <si>
    <t>(Col 1 = line 817 )</t>
  </si>
  <si>
    <r>
      <t xml:space="preserve">TOTAL </t>
    </r>
    <r>
      <rPr>
        <b/>
        <sz val="10"/>
        <rFont val="Arial"/>
        <family val="2"/>
      </rPr>
      <t>(TOTAL OF LINES 961 TO 987)</t>
    </r>
  </si>
  <si>
    <r>
      <t xml:space="preserve">NOTE: The total expenditure line 989 column 2 </t>
    </r>
    <r>
      <rPr>
        <i/>
        <u/>
        <sz val="11"/>
        <color indexed="10"/>
        <rFont val="Arial"/>
        <family val="2"/>
      </rPr>
      <t xml:space="preserve">must equal </t>
    </r>
    <r>
      <rPr>
        <i/>
        <sz val="11"/>
        <color indexed="10"/>
        <rFont val="Arial"/>
        <family val="2"/>
      </rPr>
      <t>line 989 column 1</t>
    </r>
  </si>
  <si>
    <t>RS05XXXXX,</t>
  </si>
  <si>
    <t>BR 2005-06 DATA FOR RS 2005-06 SPREADSHEET FORM</t>
  </si>
  <si>
    <t>Bath &amp; North East Somerset</t>
  </si>
  <si>
    <t>Bristol</t>
  </si>
  <si>
    <t>Cambridgeshire (new)</t>
  </si>
  <si>
    <t>Cheshire (new)</t>
  </si>
  <si>
    <t>Crewe and Nantwich</t>
  </si>
  <si>
    <t>Middlesbrough UA</t>
  </si>
  <si>
    <t>Derby UA</t>
  </si>
  <si>
    <t>Devon (new)</t>
  </si>
  <si>
    <t>Brighton and Hove</t>
  </si>
  <si>
    <t>Essex (new)</t>
  </si>
  <si>
    <t>Malvern Hills (new)</t>
  </si>
  <si>
    <t>Medway Towns UA</t>
  </si>
  <si>
    <t>Kent (new)</t>
  </si>
  <si>
    <t>Lancashire (new)</t>
  </si>
  <si>
    <t>Leicester UA</t>
  </si>
  <si>
    <t>Kings Lynn &amp; West Norfolk</t>
  </si>
  <si>
    <t>North Yorkshire (new)</t>
  </si>
  <si>
    <t>Nottingham City UA</t>
  </si>
  <si>
    <t>Nottinghamshire (new)</t>
  </si>
  <si>
    <t>Telford &amp; Wrekin UA</t>
  </si>
  <si>
    <t>Shropshire (new)</t>
  </si>
  <si>
    <t>Epsom and Ewell</t>
  </si>
  <si>
    <t>Essex Police 2000</t>
  </si>
  <si>
    <t>Hertfordshire Police 2000</t>
  </si>
  <si>
    <t>Surrey Police 2000</t>
  </si>
  <si>
    <t>Bedfordshire Combined fire Authority</t>
  </si>
  <si>
    <t>Royal Berkshire CFA</t>
  </si>
  <si>
    <t>Cambridgeshire CFA</t>
  </si>
  <si>
    <t>Cheshire CFA</t>
  </si>
  <si>
    <t>Devon CFA</t>
  </si>
  <si>
    <t>Essex CFA</t>
  </si>
  <si>
    <t>Hereford &amp; Worcester CFA</t>
  </si>
  <si>
    <t>Kent CFA</t>
  </si>
  <si>
    <t>Lancashire CFA</t>
  </si>
  <si>
    <t>Leicestershire Combined fire Authority</t>
  </si>
  <si>
    <t>Nottinghamshire CFA</t>
  </si>
  <si>
    <t>Shropshire CFA</t>
  </si>
  <si>
    <t>Staffordshire Combined fire Authority</t>
  </si>
  <si>
    <t>Greater Manchester Fire</t>
  </si>
  <si>
    <t>West Midlands Fire Authority</t>
  </si>
  <si>
    <t xml:space="preserve">IMPORTANT: Please DO NOT alter this spreadsheet by inserting/deleting or changing the size of any rows/columns,  as it contains a macro which transfers the data from this spreadsheet directly into the Communities and Local Government database. </t>
  </si>
  <si>
    <t>RS 2006-07</t>
  </si>
  <si>
    <t>RS - REVENUE OUTTURN SUMMARY 2006-07</t>
  </si>
  <si>
    <t>Once this form is complete select "Yes" to ensure that the data from this form is transferred to the Communities and Local Government database. This will avoid unnecessary chasing of this form later.</t>
  </si>
  <si>
    <t>Fire and rescue services</t>
  </si>
  <si>
    <t>Adjustments to Formula Grant re 2004-05 and 2005-06 Amending Reports</t>
  </si>
  <si>
    <t>At 1 April 2006</t>
  </si>
  <si>
    <t>Actuarial gains and losses</t>
  </si>
  <si>
    <t>At 31 March 2007</t>
  </si>
  <si>
    <t>Credit for amortisation of capital grants and other capital contributions</t>
  </si>
  <si>
    <r>
      <t xml:space="preserve">Total capital charges </t>
    </r>
    <r>
      <rPr>
        <b/>
        <sz val="10"/>
        <rFont val="Arial"/>
        <family val="2"/>
      </rPr>
      <t>(TOTAL OF LINES 931 TO 935)</t>
    </r>
  </si>
  <si>
    <r>
      <t>Central services</t>
    </r>
    <r>
      <rPr>
        <sz val="12"/>
        <rFont val="Arial"/>
        <family val="2"/>
      </rPr>
      <t xml:space="preserve"> (excluding Non-distributed costs: retirement benefits )</t>
    </r>
  </si>
  <si>
    <t>(Col 1 = line 690 - line 976)</t>
  </si>
  <si>
    <t xml:space="preserve">      Non-distributed costs: retirement benefits</t>
  </si>
  <si>
    <t>(Col 1 = RO6 line 481 Col 7)</t>
  </si>
  <si>
    <t>DCLG USE ONLY</t>
  </si>
  <si>
    <t>RS06XXXXX,</t>
  </si>
  <si>
    <t>BR 2006-07 DATA FOR RS 2006-07 SPREADSHEET FORM</t>
  </si>
  <si>
    <t>E6409</t>
  </si>
  <si>
    <t>New Forest National Park Authority</t>
  </si>
  <si>
    <t>Wigan MBC</t>
  </si>
  <si>
    <t>FOR RETURN BY 14 JULY 2006</t>
  </si>
  <si>
    <t>FOR RETURN BY 13 JULY 2007</t>
  </si>
  <si>
    <t>WARNING: Col 1 - Greater than zero expected for your class!</t>
  </si>
  <si>
    <t>FOR RETURN BY 19 AUGUST 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</si>
</sst>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3" formatCode="_-* #,##0.00_-;\-* #,##0.00_-;_-* &quot;-&quot;??_-;_-@_-"/>
    <numFmt numFmtId="164" formatCode="0_)"/>
    <numFmt numFmtId="165" formatCode="_-* #,##0_-;\-* #,##0_-;_-* &quot;-&quot;??_-;_-@_-"/>
  </numFmts>
  <fonts count="96" x14ac:knownFonts="1">
    <font>
      <sz val="10"/>
      <name val="Arial"/>
    </font>
    <font>
      <sz val="11"/>
      <color theme="1"/>
      <name val="Aptos Narrow"/>
      <family val="2"/>
      <scheme val="minor"/>
    </font>
    <font>
      <sz val="10"/>
      <name val="Arial"/>
      <family val="2"/>
    </font>
    <font>
      <sz val="10"/>
      <color indexed="10"/>
      <name val="Arial"/>
      <family val="2"/>
    </font>
    <font>
      <sz val="12"/>
      <color indexed="10"/>
      <name val="Helv"/>
    </font>
    <font>
      <b/>
      <sz val="18"/>
      <color indexed="10"/>
      <name val="Arial"/>
      <family val="2"/>
    </font>
    <font>
      <sz val="10"/>
      <name val="Arial"/>
      <family val="2"/>
    </font>
    <font>
      <b/>
      <sz val="12"/>
      <color indexed="10"/>
      <name val="Arial"/>
      <family val="2"/>
    </font>
    <font>
      <sz val="12"/>
      <color indexed="10"/>
      <name val="Arial"/>
      <family val="2"/>
    </font>
    <font>
      <b/>
      <sz val="18"/>
      <name val="Arial"/>
      <family val="2"/>
    </font>
    <font>
      <b/>
      <sz val="12"/>
      <color indexed="10"/>
      <name val="Helv"/>
    </font>
    <font>
      <b/>
      <sz val="12"/>
      <color indexed="12"/>
      <name val="Arial"/>
      <family val="2"/>
    </font>
    <font>
      <b/>
      <sz val="12"/>
      <color indexed="12"/>
      <name val="Helv"/>
    </font>
    <font>
      <sz val="12"/>
      <name val="Arial"/>
      <family val="2"/>
    </font>
    <font>
      <b/>
      <sz val="12"/>
      <name val="Arial"/>
      <family val="2"/>
    </font>
    <font>
      <b/>
      <sz val="16"/>
      <name val="Arial"/>
      <family val="2"/>
    </font>
    <font>
      <b/>
      <sz val="14"/>
      <color indexed="10"/>
      <name val="Arial"/>
      <family val="2"/>
    </font>
    <font>
      <b/>
      <sz val="20"/>
      <color indexed="9"/>
      <name val="Arial"/>
      <family val="2"/>
    </font>
    <font>
      <b/>
      <sz val="24"/>
      <name val="Arial"/>
      <family val="2"/>
    </font>
    <font>
      <b/>
      <sz val="24"/>
      <name val="Helv"/>
    </font>
    <font>
      <b/>
      <sz val="12"/>
      <name val="Helv"/>
    </font>
    <font>
      <b/>
      <sz val="8"/>
      <name val="Arial"/>
      <family val="2"/>
    </font>
    <font>
      <b/>
      <sz val="16"/>
      <color indexed="12"/>
      <name val="Arial"/>
      <family val="2"/>
    </font>
    <font>
      <sz val="12"/>
      <color indexed="12"/>
      <name val="Helv"/>
    </font>
    <font>
      <sz val="12"/>
      <color indexed="12"/>
      <name val="Arial"/>
      <family val="2"/>
    </font>
    <font>
      <sz val="11"/>
      <name val="Arial"/>
      <family val="2"/>
    </font>
    <font>
      <sz val="12"/>
      <name val="Helv"/>
    </font>
    <font>
      <b/>
      <sz val="12"/>
      <color indexed="53"/>
      <name val="Arial"/>
      <family val="2"/>
    </font>
    <font>
      <sz val="10"/>
      <color indexed="53"/>
      <name val="Arial"/>
      <family val="2"/>
    </font>
    <font>
      <b/>
      <sz val="11"/>
      <name val="Arial"/>
      <family val="2"/>
    </font>
    <font>
      <b/>
      <sz val="12"/>
      <color indexed="52"/>
      <name val="Helv"/>
    </font>
    <font>
      <b/>
      <sz val="11"/>
      <name val="Helv"/>
    </font>
    <font>
      <b/>
      <sz val="12"/>
      <color indexed="53"/>
      <name val="Helv"/>
    </font>
    <font>
      <b/>
      <sz val="10"/>
      <name val="Arial"/>
      <family val="2"/>
    </font>
    <font>
      <sz val="11"/>
      <name val="Arial"/>
      <family val="2"/>
    </font>
    <font>
      <sz val="12"/>
      <color indexed="22"/>
      <name val="Helv"/>
    </font>
    <font>
      <b/>
      <i/>
      <sz val="11"/>
      <name val="Arial"/>
      <family val="2"/>
    </font>
    <font>
      <sz val="12"/>
      <color indexed="23"/>
      <name val="Helv"/>
    </font>
    <font>
      <b/>
      <i/>
      <sz val="10"/>
      <name val="Arial"/>
      <family val="2"/>
    </font>
    <font>
      <b/>
      <sz val="12"/>
      <name val="Arial"/>
      <family val="2"/>
    </font>
    <font>
      <b/>
      <i/>
      <sz val="11"/>
      <color indexed="23"/>
      <name val="Helv"/>
    </font>
    <font>
      <b/>
      <sz val="14"/>
      <color indexed="10"/>
      <name val="Helv"/>
    </font>
    <font>
      <b/>
      <i/>
      <sz val="14"/>
      <color indexed="23"/>
      <name val="Arial"/>
      <family val="2"/>
    </font>
    <font>
      <b/>
      <sz val="12"/>
      <color indexed="23"/>
      <name val="Arial"/>
      <family val="2"/>
    </font>
    <font>
      <sz val="10"/>
      <color indexed="23"/>
      <name val="Arial"/>
      <family val="2"/>
    </font>
    <font>
      <b/>
      <i/>
      <sz val="12"/>
      <color indexed="23"/>
      <name val="Arial"/>
      <family val="2"/>
    </font>
    <font>
      <sz val="10"/>
      <color indexed="23"/>
      <name val="Arial"/>
      <family val="2"/>
    </font>
    <font>
      <b/>
      <sz val="12"/>
      <color indexed="23"/>
      <name val="Helv"/>
    </font>
    <font>
      <i/>
      <sz val="10"/>
      <color indexed="23"/>
      <name val="Arial"/>
      <family val="2"/>
    </font>
    <font>
      <b/>
      <i/>
      <sz val="10"/>
      <color indexed="10"/>
      <name val="Arial"/>
      <family val="2"/>
    </font>
    <font>
      <b/>
      <i/>
      <sz val="13"/>
      <color indexed="23"/>
      <name val="Arial"/>
      <family val="2"/>
    </font>
    <font>
      <b/>
      <sz val="10"/>
      <color indexed="9"/>
      <name val="Arial"/>
      <family val="2"/>
    </font>
    <font>
      <sz val="12"/>
      <color indexed="23"/>
      <name val="Arial"/>
      <family val="2"/>
    </font>
    <font>
      <b/>
      <sz val="10"/>
      <color indexed="23"/>
      <name val="Arial"/>
      <family val="2"/>
    </font>
    <font>
      <b/>
      <sz val="12"/>
      <color indexed="52"/>
      <name val="Arial"/>
      <family val="2"/>
    </font>
    <font>
      <i/>
      <u/>
      <sz val="10"/>
      <color indexed="23"/>
      <name val="Arial"/>
      <family val="2"/>
    </font>
    <font>
      <sz val="10"/>
      <color indexed="10"/>
      <name val="Arial"/>
      <family val="2"/>
    </font>
    <font>
      <b/>
      <sz val="12"/>
      <color indexed="9"/>
      <name val="Helv"/>
    </font>
    <font>
      <b/>
      <sz val="22"/>
      <name val="Arial"/>
      <family val="2"/>
    </font>
    <font>
      <sz val="10"/>
      <color indexed="17"/>
      <name val="Arial"/>
      <family val="2"/>
    </font>
    <font>
      <sz val="10"/>
      <color indexed="12"/>
      <name val="Arial"/>
      <family val="2"/>
    </font>
    <font>
      <sz val="10"/>
      <color indexed="9"/>
      <name val="Arial"/>
      <family val="2"/>
    </font>
    <font>
      <b/>
      <sz val="14"/>
      <name val="Arial"/>
      <family val="2"/>
    </font>
    <font>
      <b/>
      <sz val="10"/>
      <name val="Arial"/>
      <family val="2"/>
    </font>
    <font>
      <b/>
      <sz val="14"/>
      <color indexed="12"/>
      <name val="Arial"/>
      <family val="2"/>
    </font>
    <font>
      <sz val="8"/>
      <color indexed="12"/>
      <name val="Arial"/>
      <family val="2"/>
    </font>
    <font>
      <sz val="12"/>
      <color indexed="11"/>
      <name val="Helv"/>
    </font>
    <font>
      <b/>
      <sz val="8"/>
      <color indexed="12"/>
      <name val="Arial"/>
      <family val="2"/>
    </font>
    <font>
      <sz val="8"/>
      <color indexed="9"/>
      <name val="Arial"/>
      <family val="2"/>
    </font>
    <font>
      <sz val="12"/>
      <color indexed="57"/>
      <name val="Helv"/>
    </font>
    <font>
      <b/>
      <sz val="16"/>
      <color indexed="10"/>
      <name val="Arial"/>
      <family val="2"/>
    </font>
    <font>
      <sz val="16"/>
      <name val="Arial"/>
      <family val="2"/>
    </font>
    <font>
      <b/>
      <sz val="11"/>
      <color indexed="17"/>
      <name val="Arial"/>
      <family val="2"/>
    </font>
    <font>
      <sz val="10"/>
      <color indexed="17"/>
      <name val="Arial"/>
      <family val="2"/>
    </font>
    <font>
      <b/>
      <sz val="20"/>
      <color indexed="12"/>
      <name val="Arial"/>
      <family val="2"/>
    </font>
    <font>
      <sz val="12"/>
      <name val="Arial"/>
      <family val="2"/>
    </font>
    <font>
      <sz val="14"/>
      <name val="Arial"/>
      <family val="2"/>
    </font>
    <font>
      <b/>
      <sz val="14"/>
      <name val="Helv"/>
    </font>
    <font>
      <sz val="14"/>
      <name val="Arial"/>
      <family val="2"/>
    </font>
    <font>
      <b/>
      <sz val="14"/>
      <color indexed="53"/>
      <name val="Helv"/>
    </font>
    <font>
      <sz val="12"/>
      <color indexed="22"/>
      <name val="Arial"/>
      <family val="2"/>
    </font>
    <font>
      <b/>
      <i/>
      <sz val="12"/>
      <name val="Arial"/>
      <family val="2"/>
    </font>
    <font>
      <b/>
      <sz val="10"/>
      <name val="Helv"/>
    </font>
    <font>
      <sz val="14"/>
      <color indexed="23"/>
      <name val="Arial"/>
      <family val="2"/>
    </font>
    <font>
      <b/>
      <sz val="14"/>
      <name val="Arial"/>
      <family val="2"/>
    </font>
    <font>
      <sz val="12"/>
      <color indexed="10"/>
      <name val="Arial"/>
      <family val="2"/>
    </font>
    <font>
      <sz val="12"/>
      <color indexed="12"/>
      <name val="Arial"/>
      <family val="2"/>
    </font>
    <font>
      <i/>
      <sz val="11"/>
      <color indexed="10"/>
      <name val="Arial"/>
      <family val="2"/>
    </font>
    <font>
      <i/>
      <u/>
      <sz val="11"/>
      <color indexed="10"/>
      <name val="Arial"/>
      <family val="2"/>
    </font>
    <font>
      <i/>
      <sz val="12"/>
      <color indexed="10"/>
      <name val="Arial"/>
      <family val="2"/>
    </font>
    <font>
      <i/>
      <sz val="12"/>
      <name val="Arial"/>
      <family val="2"/>
    </font>
    <font>
      <sz val="10"/>
      <name val="Courier"/>
    </font>
    <font>
      <sz val="8"/>
      <color indexed="10"/>
      <name val="Arial"/>
      <family val="2"/>
    </font>
    <font>
      <b/>
      <sz val="8"/>
      <color indexed="10"/>
      <name val="Arial"/>
      <family val="2"/>
    </font>
    <font>
      <sz val="8"/>
      <color indexed="18"/>
      <name val="Arial"/>
      <family val="2"/>
    </font>
    <font>
      <sz val="8"/>
      <color indexed="21"/>
      <name val="Arial"/>
      <family val="2"/>
    </font>
  </fonts>
  <fills count="10">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10"/>
        <bgColor indexed="64"/>
      </patternFill>
    </fill>
    <fill>
      <patternFill patternType="solid">
        <fgColor indexed="9"/>
        <bgColor indexed="64"/>
      </patternFill>
    </fill>
    <fill>
      <patternFill patternType="solid">
        <fgColor indexed="55"/>
        <bgColor indexed="64"/>
      </patternFill>
    </fill>
    <fill>
      <patternFill patternType="solid">
        <fgColor indexed="23"/>
        <bgColor indexed="64"/>
      </patternFill>
    </fill>
    <fill>
      <patternFill patternType="solid">
        <fgColor indexed="41"/>
        <bgColor indexed="64"/>
      </patternFill>
    </fill>
    <fill>
      <patternFill patternType="solid">
        <fgColor indexed="42"/>
        <bgColor indexed="64"/>
      </patternFill>
    </fill>
  </fills>
  <borders count="187">
    <border>
      <left/>
      <right/>
      <top/>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style="medium">
        <color indexed="64"/>
      </right>
      <top style="medium">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bottom/>
      <diagonal/>
    </border>
    <border>
      <left/>
      <right style="medium">
        <color indexed="64"/>
      </right>
      <top/>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style="thin">
        <color indexed="64"/>
      </right>
      <top/>
      <bottom style="thin">
        <color indexed="8"/>
      </bottom>
      <diagonal/>
    </border>
    <border>
      <left/>
      <right/>
      <top/>
      <bottom style="thin">
        <color indexed="64"/>
      </bottom>
      <diagonal/>
    </border>
    <border>
      <left/>
      <right style="medium">
        <color indexed="8"/>
      </right>
      <top/>
      <bottom style="thin">
        <color indexed="64"/>
      </bottom>
      <diagonal/>
    </border>
    <border>
      <left style="medium">
        <color indexed="8"/>
      </left>
      <right/>
      <top/>
      <bottom style="thin">
        <color indexed="8"/>
      </bottom>
      <diagonal/>
    </border>
    <border>
      <left style="thin">
        <color indexed="64"/>
      </left>
      <right style="thin">
        <color indexed="64"/>
      </right>
      <top style="medium">
        <color indexed="64"/>
      </top>
      <bottom style="thin">
        <color indexed="8"/>
      </bottom>
      <diagonal/>
    </border>
    <border>
      <left/>
      <right style="medium">
        <color indexed="8"/>
      </right>
      <top/>
      <bottom style="thin">
        <color indexed="8"/>
      </bottom>
      <diagonal/>
    </border>
    <border>
      <left style="medium">
        <color indexed="8"/>
      </left>
      <right style="thin">
        <color indexed="64"/>
      </right>
      <top style="thin">
        <color indexed="8"/>
      </top>
      <bottom style="thin">
        <color indexed="8"/>
      </bottom>
      <diagonal/>
    </border>
    <border>
      <left/>
      <right style="thin">
        <color indexed="8"/>
      </right>
      <top/>
      <bottom style="thin">
        <color indexed="8"/>
      </bottom>
      <diagonal/>
    </border>
    <border>
      <left style="medium">
        <color indexed="8"/>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8"/>
      </top>
      <bottom style="medium">
        <color indexed="8"/>
      </bottom>
      <diagonal/>
    </border>
    <border>
      <left style="medium">
        <color indexed="8"/>
      </left>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64"/>
      </bottom>
      <diagonal/>
    </border>
    <border>
      <left style="thin">
        <color indexed="8"/>
      </left>
      <right/>
      <top style="thin">
        <color indexed="8"/>
      </top>
      <bottom style="thin">
        <color indexed="8"/>
      </bottom>
      <diagonal/>
    </border>
    <border>
      <left/>
      <right style="medium">
        <color indexed="8"/>
      </right>
      <top style="medium">
        <color indexed="8"/>
      </top>
      <bottom style="thin">
        <color indexed="64"/>
      </bottom>
      <diagonal/>
    </border>
    <border>
      <left style="medium">
        <color indexed="8"/>
      </left>
      <right style="medium">
        <color indexed="8"/>
      </right>
      <top style="thin">
        <color indexed="8"/>
      </top>
      <bottom style="thin">
        <color indexed="8"/>
      </bottom>
      <diagonal/>
    </border>
    <border>
      <left style="thin">
        <color indexed="64"/>
      </left>
      <right/>
      <top style="thin">
        <color indexed="8"/>
      </top>
      <bottom style="thin">
        <color indexed="64"/>
      </bottom>
      <diagonal/>
    </border>
    <border>
      <left/>
      <right style="thin">
        <color indexed="8"/>
      </right>
      <top style="thin">
        <color indexed="8"/>
      </top>
      <bottom style="thin">
        <color indexed="8"/>
      </bottom>
      <diagonal/>
    </border>
    <border>
      <left style="medium">
        <color indexed="8"/>
      </left>
      <right style="thin">
        <color indexed="64"/>
      </right>
      <top style="thin">
        <color indexed="8"/>
      </top>
      <bottom style="medium">
        <color indexed="64"/>
      </bottom>
      <diagonal/>
    </border>
    <border>
      <left style="thin">
        <color indexed="64"/>
      </left>
      <right/>
      <top style="thin">
        <color indexed="8"/>
      </top>
      <bottom style="medium">
        <color indexed="8"/>
      </bottom>
      <diagonal/>
    </border>
    <border>
      <left/>
      <right style="thin">
        <color indexed="8"/>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medium">
        <color indexed="64"/>
      </left>
      <right style="thin">
        <color indexed="8"/>
      </right>
      <top style="medium">
        <color indexed="8"/>
      </top>
      <bottom style="thin">
        <color indexed="8"/>
      </bottom>
      <diagonal/>
    </border>
    <border>
      <left style="thin">
        <color indexed="8"/>
      </left>
      <right/>
      <top style="medium">
        <color indexed="8"/>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8"/>
      </bottom>
      <diagonal/>
    </border>
    <border>
      <left style="thin">
        <color indexed="8"/>
      </left>
      <right/>
      <top/>
      <bottom style="thin">
        <color indexed="8"/>
      </bottom>
      <diagonal/>
    </border>
    <border>
      <left style="medium">
        <color indexed="8"/>
      </left>
      <right style="medium">
        <color indexed="8"/>
      </right>
      <top/>
      <bottom style="thin">
        <color indexed="8"/>
      </bottom>
      <diagonal/>
    </border>
    <border>
      <left style="medium">
        <color indexed="8"/>
      </left>
      <right/>
      <top style="thin">
        <color indexed="8"/>
      </top>
      <bottom style="medium">
        <color indexed="64"/>
      </bottom>
      <diagonal/>
    </border>
    <border>
      <left style="thin">
        <color indexed="8"/>
      </left>
      <right/>
      <top style="thin">
        <color indexed="8"/>
      </top>
      <bottom style="medium">
        <color indexed="64"/>
      </bottom>
      <diagonal/>
    </border>
    <border>
      <left style="medium">
        <color indexed="8"/>
      </left>
      <right style="thin">
        <color indexed="64"/>
      </right>
      <top style="thin">
        <color indexed="8"/>
      </top>
      <bottom style="thin">
        <color indexed="64"/>
      </bottom>
      <diagonal/>
    </border>
    <border>
      <left/>
      <right style="thin">
        <color indexed="8"/>
      </right>
      <top/>
      <bottom style="thin">
        <color indexed="64"/>
      </bottom>
      <diagonal/>
    </border>
    <border>
      <left style="medium">
        <color indexed="8"/>
      </left>
      <right style="medium">
        <color indexed="8"/>
      </right>
      <top style="thin">
        <color indexed="8"/>
      </top>
      <bottom style="thin">
        <color indexed="64"/>
      </bottom>
      <diagonal/>
    </border>
    <border>
      <left style="thin">
        <color indexed="8"/>
      </left>
      <right/>
      <top style="medium">
        <color indexed="8"/>
      </top>
      <bottom style="thin">
        <color indexed="8"/>
      </bottom>
      <diagonal/>
    </border>
    <border>
      <left style="thin">
        <color indexed="64"/>
      </left>
      <right/>
      <top style="thin">
        <color indexed="8"/>
      </top>
      <bottom style="thin">
        <color indexed="8"/>
      </bottom>
      <diagonal/>
    </border>
    <border>
      <left style="medium">
        <color indexed="8"/>
      </left>
      <right style="thin">
        <color indexed="64"/>
      </right>
      <top style="thin">
        <color indexed="8"/>
      </top>
      <bottom style="medium">
        <color indexed="8"/>
      </bottom>
      <diagonal/>
    </border>
    <border>
      <left style="medium">
        <color indexed="8"/>
      </left>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medium">
        <color indexed="8"/>
      </top>
      <bottom style="thin">
        <color indexed="8"/>
      </bottom>
      <diagonal/>
    </border>
    <border>
      <left/>
      <right style="medium">
        <color indexed="8"/>
      </right>
      <top style="thin">
        <color indexed="8"/>
      </top>
      <bottom style="thin">
        <color indexed="64"/>
      </bottom>
      <diagonal/>
    </border>
    <border>
      <left style="thin">
        <color indexed="8"/>
      </left>
      <right/>
      <top style="thin">
        <color indexed="8"/>
      </top>
      <bottom style="medium">
        <color indexed="8"/>
      </bottom>
      <diagonal/>
    </border>
    <border>
      <left/>
      <right style="thin">
        <color indexed="8"/>
      </right>
      <top/>
      <bottom style="medium">
        <color indexed="8"/>
      </bottom>
      <diagonal/>
    </border>
    <border>
      <left/>
      <right style="thin">
        <color indexed="8"/>
      </right>
      <top style="thin">
        <color indexed="8"/>
      </top>
      <bottom style="medium">
        <color indexed="8"/>
      </bottom>
      <diagonal/>
    </border>
    <border>
      <left style="medium">
        <color indexed="23"/>
      </left>
      <right/>
      <top style="medium">
        <color indexed="23"/>
      </top>
      <bottom/>
      <diagonal/>
    </border>
    <border>
      <left/>
      <right/>
      <top style="medium">
        <color indexed="23"/>
      </top>
      <bottom/>
      <diagonal/>
    </border>
    <border>
      <left style="medium">
        <color indexed="23"/>
      </left>
      <right style="medium">
        <color indexed="23"/>
      </right>
      <top style="medium">
        <color indexed="23"/>
      </top>
      <bottom/>
      <diagonal/>
    </border>
    <border>
      <left style="medium">
        <color indexed="23"/>
      </left>
      <right style="thin">
        <color indexed="23"/>
      </right>
      <top style="medium">
        <color indexed="23"/>
      </top>
      <bottom style="thin">
        <color indexed="23"/>
      </bottom>
      <diagonal/>
    </border>
    <border>
      <left style="thin">
        <color indexed="23"/>
      </left>
      <right/>
      <top style="medium">
        <color indexed="23"/>
      </top>
      <bottom style="thin">
        <color indexed="23"/>
      </bottom>
      <diagonal/>
    </border>
    <border>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style="medium">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medium">
        <color indexed="23"/>
      </right>
      <top style="thin">
        <color indexed="23"/>
      </top>
      <bottom style="thin">
        <color indexed="23"/>
      </bottom>
      <diagonal/>
    </border>
    <border>
      <left style="medium">
        <color indexed="23"/>
      </left>
      <right style="thin">
        <color indexed="23"/>
      </right>
      <top style="thin">
        <color indexed="23"/>
      </top>
      <bottom style="medium">
        <color indexed="23"/>
      </bottom>
      <diagonal/>
    </border>
    <border>
      <left style="thin">
        <color indexed="23"/>
      </left>
      <right/>
      <top style="thin">
        <color indexed="23"/>
      </top>
      <bottom style="medium">
        <color indexed="23"/>
      </bottom>
      <diagonal/>
    </border>
    <border>
      <left/>
      <right style="thin">
        <color indexed="23"/>
      </right>
      <top style="thin">
        <color indexed="23"/>
      </top>
      <bottom style="medium">
        <color indexed="23"/>
      </bottom>
      <diagonal/>
    </border>
    <border>
      <left style="thin">
        <color indexed="23"/>
      </left>
      <right style="medium">
        <color indexed="23"/>
      </right>
      <top style="thin">
        <color indexed="23"/>
      </top>
      <bottom style="medium">
        <color indexed="23"/>
      </bottom>
      <diagonal/>
    </border>
    <border>
      <left/>
      <right style="medium">
        <color indexed="23"/>
      </right>
      <top style="medium">
        <color indexed="23"/>
      </top>
      <bottom/>
      <diagonal/>
    </border>
    <border>
      <left style="medium">
        <color indexed="23"/>
      </left>
      <right style="thin">
        <color indexed="23"/>
      </right>
      <top/>
      <bottom style="medium">
        <color indexed="23"/>
      </bottom>
      <diagonal/>
    </border>
    <border>
      <left style="thin">
        <color indexed="23"/>
      </left>
      <right/>
      <top/>
      <bottom style="medium">
        <color indexed="23"/>
      </bottom>
      <diagonal/>
    </border>
    <border>
      <left/>
      <right style="medium">
        <color indexed="23"/>
      </right>
      <top/>
      <bottom style="medium">
        <color indexed="23"/>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bottom/>
      <diagonal/>
    </border>
    <border>
      <left/>
      <right style="medium">
        <color indexed="23"/>
      </right>
      <top/>
      <bottom/>
      <diagonal/>
    </border>
    <border>
      <left style="medium">
        <color indexed="23"/>
      </left>
      <right style="medium">
        <color indexed="23"/>
      </right>
      <top/>
      <bottom/>
      <diagonal/>
    </border>
    <border>
      <left style="medium">
        <color indexed="23"/>
      </left>
      <right/>
      <top/>
      <bottom style="medium">
        <color indexed="23"/>
      </bottom>
      <diagonal/>
    </border>
    <border>
      <left/>
      <right/>
      <top/>
      <bottom style="medium">
        <color indexed="23"/>
      </bottom>
      <diagonal/>
    </border>
    <border>
      <left style="medium">
        <color indexed="23"/>
      </left>
      <right style="medium">
        <color indexed="23"/>
      </right>
      <top/>
      <bottom style="medium">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style="thin">
        <color indexed="23"/>
      </right>
      <top/>
      <bottom style="thin">
        <color indexed="23"/>
      </bottom>
      <diagonal/>
    </border>
    <border>
      <left style="thin">
        <color indexed="23"/>
      </left>
      <right style="medium">
        <color indexed="23"/>
      </right>
      <top/>
      <bottom style="thin">
        <color indexed="23"/>
      </bottom>
      <diagonal/>
    </border>
    <border>
      <left/>
      <right/>
      <top style="thin">
        <color indexed="23"/>
      </top>
      <bottom style="thin">
        <color indexed="23"/>
      </bottom>
      <diagonal/>
    </border>
    <border>
      <left/>
      <right style="medium">
        <color indexed="23"/>
      </right>
      <top style="thin">
        <color indexed="23"/>
      </top>
      <bottom style="thin">
        <color indexed="23"/>
      </bottom>
      <diagonal/>
    </border>
    <border>
      <left/>
      <right/>
      <top style="thin">
        <color indexed="23"/>
      </top>
      <bottom style="medium">
        <color indexed="23"/>
      </bottom>
      <diagonal/>
    </border>
    <border>
      <left/>
      <right style="medium">
        <color indexed="23"/>
      </right>
      <top style="thin">
        <color indexed="23"/>
      </top>
      <bottom style="medium">
        <color indexed="23"/>
      </bottom>
      <diagonal/>
    </border>
    <border>
      <left style="thin">
        <color indexed="23"/>
      </left>
      <right style="medium">
        <color indexed="23"/>
      </right>
      <top style="thin">
        <color indexed="23"/>
      </top>
      <bottom/>
      <diagonal/>
    </border>
    <border>
      <left style="medium">
        <color indexed="23"/>
      </left>
      <right style="medium">
        <color indexed="23"/>
      </right>
      <top style="medium">
        <color indexed="23"/>
      </top>
      <bottom style="medium">
        <color indexed="23"/>
      </bottom>
      <diagonal/>
    </border>
    <border>
      <left/>
      <right style="medium">
        <color indexed="8"/>
      </right>
      <top style="medium">
        <color indexed="8"/>
      </top>
      <bottom style="thin">
        <color indexed="8"/>
      </bottom>
      <diagonal/>
    </border>
    <border>
      <left style="medium">
        <color indexed="8"/>
      </left>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right style="medium">
        <color indexed="8"/>
      </right>
      <top style="thin">
        <color indexed="8"/>
      </top>
      <bottom style="medium">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ck">
        <color indexed="64"/>
      </left>
      <right style="thin">
        <color indexed="64"/>
      </right>
      <top style="thin">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164" fontId="91" fillId="0" borderId="0"/>
  </cellStyleXfs>
  <cellXfs count="619">
    <xf numFmtId="0" fontId="0" fillId="0" borderId="0" xfId="0"/>
    <xf numFmtId="0" fontId="3" fillId="0" borderId="0" xfId="0" applyFont="1"/>
    <xf numFmtId="0" fontId="4" fillId="0" borderId="1" xfId="0" applyFont="1" applyBorder="1"/>
    <xf numFmtId="0" fontId="5" fillId="0" borderId="2" xfId="0" applyFont="1" applyBorder="1" applyAlignment="1">
      <alignment horizontal="right"/>
    </xf>
    <xf numFmtId="0" fontId="5" fillId="0" borderId="2" xfId="0" applyFont="1" applyBorder="1"/>
    <xf numFmtId="0" fontId="6" fillId="0" borderId="2" xfId="0" applyFont="1" applyBorder="1"/>
    <xf numFmtId="0" fontId="6" fillId="0" borderId="3" xfId="0" applyFont="1" applyBorder="1"/>
    <xf numFmtId="0" fontId="3" fillId="0" borderId="4" xfId="0" applyFont="1" applyBorder="1"/>
    <xf numFmtId="0" fontId="7" fillId="0" borderId="0" xfId="0" quotePrefix="1" applyFont="1" applyAlignment="1">
      <alignment horizontal="left"/>
    </xf>
    <xf numFmtId="0" fontId="8" fillId="0" borderId="0" xfId="0" applyFont="1"/>
    <xf numFmtId="0" fontId="9" fillId="0" borderId="0" xfId="0" applyFont="1"/>
    <xf numFmtId="0" fontId="6" fillId="0" borderId="0" xfId="0" applyFont="1"/>
    <xf numFmtId="0" fontId="6" fillId="0" borderId="5" xfId="0" applyFont="1" applyBorder="1"/>
    <xf numFmtId="0" fontId="10" fillId="0" borderId="6" xfId="0" applyFont="1" applyBorder="1"/>
    <xf numFmtId="0" fontId="11" fillId="0" borderId="7" xfId="0" quotePrefix="1" applyFont="1" applyBorder="1" applyAlignment="1">
      <alignment horizontal="left"/>
    </xf>
    <xf numFmtId="0" fontId="8" fillId="0" borderId="7" xfId="0" applyFont="1" applyBorder="1"/>
    <xf numFmtId="0" fontId="6" fillId="0" borderId="7" xfId="0" applyFont="1" applyBorder="1"/>
    <xf numFmtId="0" fontId="6" fillId="0" borderId="8" xfId="0" applyFont="1" applyBorder="1"/>
    <xf numFmtId="0" fontId="10" fillId="0" borderId="0" xfId="0" applyFont="1"/>
    <xf numFmtId="0" fontId="12" fillId="0" borderId="0" xfId="0" quotePrefix="1" applyFont="1" applyAlignment="1">
      <alignment horizontal="left"/>
    </xf>
    <xf numFmtId="0" fontId="4" fillId="0" borderId="0" xfId="0" applyFont="1"/>
    <xf numFmtId="0" fontId="10" fillId="0" borderId="9" xfId="0" applyFont="1" applyBorder="1"/>
    <xf numFmtId="0" fontId="13" fillId="0" borderId="10" xfId="0" applyFont="1" applyBorder="1" applyAlignment="1">
      <alignment horizontal="left"/>
    </xf>
    <xf numFmtId="0" fontId="14" fillId="0" borderId="10" xfId="0" quotePrefix="1" applyFont="1" applyBorder="1" applyAlignment="1">
      <alignment horizontal="center"/>
    </xf>
    <xf numFmtId="0" fontId="6" fillId="0" borderId="10" xfId="0" applyFont="1" applyBorder="1"/>
    <xf numFmtId="0" fontId="6" fillId="0" borderId="11" xfId="0" applyFont="1" applyBorder="1"/>
    <xf numFmtId="0" fontId="10" fillId="0" borderId="12" xfId="0" applyFont="1" applyBorder="1"/>
    <xf numFmtId="0" fontId="14" fillId="0" borderId="0" xfId="0" quotePrefix="1" applyFont="1" applyAlignment="1">
      <alignment horizontal="left"/>
    </xf>
    <xf numFmtId="0" fontId="8" fillId="0" borderId="0" xfId="0" quotePrefix="1" applyFont="1" applyAlignment="1">
      <alignment horizontal="center"/>
    </xf>
    <xf numFmtId="0" fontId="6" fillId="0" borderId="13" xfId="0" applyFont="1" applyBorder="1"/>
    <xf numFmtId="0" fontId="15" fillId="0" borderId="0" xfId="0" quotePrefix="1" applyFont="1" applyAlignment="1">
      <alignment horizontal="center"/>
    </xf>
    <xf numFmtId="0" fontId="16" fillId="0" borderId="14" xfId="0" applyFont="1" applyBorder="1" applyAlignment="1" applyProtection="1">
      <alignment horizontal="center"/>
      <protection locked="0"/>
    </xf>
    <xf numFmtId="0" fontId="13" fillId="0" borderId="0" xfId="0" applyFont="1"/>
    <xf numFmtId="0" fontId="13" fillId="0" borderId="15" xfId="0" quotePrefix="1" applyFont="1" applyBorder="1"/>
    <xf numFmtId="0" fontId="13" fillId="0" borderId="16" xfId="0" quotePrefix="1" applyFont="1" applyBorder="1" applyAlignment="1">
      <alignment horizontal="left"/>
    </xf>
    <xf numFmtId="0" fontId="8" fillId="0" borderId="16" xfId="0" applyFont="1" applyBorder="1"/>
    <xf numFmtId="0" fontId="6" fillId="0" borderId="16" xfId="0" applyFont="1" applyBorder="1"/>
    <xf numFmtId="0" fontId="6" fillId="0" borderId="17" xfId="0" applyFont="1" applyBorder="1"/>
    <xf numFmtId="164" fontId="18" fillId="0" borderId="0" xfId="0" quotePrefix="1" applyNumberFormat="1" applyFont="1" applyAlignment="1">
      <alignment horizontal="left"/>
    </xf>
    <xf numFmtId="0" fontId="19" fillId="0" borderId="0" xfId="0" applyFont="1"/>
    <xf numFmtId="0" fontId="3" fillId="0" borderId="21" xfId="0" applyFont="1" applyBorder="1"/>
    <xf numFmtId="164" fontId="14" fillId="0" borderId="22" xfId="0" applyNumberFormat="1" applyFont="1" applyBorder="1" applyAlignment="1">
      <alignment horizontal="center"/>
    </xf>
    <xf numFmtId="0" fontId="20" fillId="0" borderId="23" xfId="0" applyFont="1" applyBorder="1"/>
    <xf numFmtId="0" fontId="14" fillId="0" borderId="24" xfId="0" applyFont="1" applyBorder="1"/>
    <xf numFmtId="164" fontId="14" fillId="0" borderId="24" xfId="0" applyNumberFormat="1" applyFont="1" applyBorder="1" applyAlignment="1">
      <alignment horizontal="left"/>
    </xf>
    <xf numFmtId="0" fontId="14" fillId="0" borderId="25" xfId="0" applyFont="1" applyBorder="1"/>
    <xf numFmtId="0" fontId="21" fillId="0" borderId="0" xfId="0" applyFont="1"/>
    <xf numFmtId="0" fontId="3" fillId="0" borderId="26" xfId="0" applyFont="1" applyBorder="1"/>
    <xf numFmtId="0" fontId="22" fillId="0" borderId="0" xfId="0" applyFont="1" applyAlignment="1" applyProtection="1">
      <alignment horizontal="center"/>
      <protection locked="0"/>
    </xf>
    <xf numFmtId="164" fontId="23" fillId="0" borderId="27" xfId="0" applyNumberFormat="1" applyFont="1" applyBorder="1" applyProtection="1">
      <protection locked="0"/>
    </xf>
    <xf numFmtId="164" fontId="14" fillId="0" borderId="28" xfId="0" applyNumberFormat="1" applyFont="1" applyBorder="1" applyAlignment="1">
      <alignment horizontal="center"/>
    </xf>
    <xf numFmtId="164" fontId="14" fillId="0" borderId="29" xfId="0" applyNumberFormat="1" applyFont="1" applyBorder="1" applyAlignment="1">
      <alignment horizontal="center"/>
    </xf>
    <xf numFmtId="0" fontId="14" fillId="0" borderId="0" xfId="0" applyFont="1"/>
    <xf numFmtId="164" fontId="14" fillId="0" borderId="0" xfId="0" applyNumberFormat="1" applyFont="1" applyAlignment="1">
      <alignment horizontal="center"/>
    </xf>
    <xf numFmtId="0" fontId="20" fillId="0" borderId="27" xfId="0" applyFont="1" applyBorder="1"/>
    <xf numFmtId="164" fontId="14" fillId="0" borderId="30" xfId="0" quotePrefix="1" applyNumberFormat="1" applyFont="1" applyBorder="1" applyAlignment="1">
      <alignment horizontal="center"/>
    </xf>
    <xf numFmtId="164" fontId="14" fillId="0" borderId="30" xfId="0" applyNumberFormat="1" applyFont="1" applyBorder="1" applyAlignment="1">
      <alignment horizontal="center"/>
    </xf>
    <xf numFmtId="164" fontId="14" fillId="0" borderId="31" xfId="0" quotePrefix="1" applyNumberFormat="1" applyFont="1" applyBorder="1" applyAlignment="1">
      <alignment horizontal="center"/>
    </xf>
    <xf numFmtId="0" fontId="24" fillId="0" borderId="0" xfId="0" applyFont="1" applyAlignment="1" applyProtection="1">
      <alignment horizontal="left"/>
      <protection locked="0"/>
    </xf>
    <xf numFmtId="0" fontId="13" fillId="0" borderId="30" xfId="0" applyFont="1" applyBorder="1"/>
    <xf numFmtId="0" fontId="14" fillId="0" borderId="30" xfId="0" applyFont="1" applyBorder="1"/>
    <xf numFmtId="0" fontId="14" fillId="0" borderId="31" xfId="0" applyFont="1" applyBorder="1"/>
    <xf numFmtId="0" fontId="7" fillId="0" borderId="0" xfId="0" quotePrefix="1" applyFont="1" applyAlignment="1" applyProtection="1">
      <alignment horizontal="center"/>
      <protection locked="0"/>
    </xf>
    <xf numFmtId="0" fontId="14" fillId="0" borderId="30" xfId="0" quotePrefix="1" applyFont="1" applyBorder="1" applyAlignment="1">
      <alignment horizontal="center"/>
    </xf>
    <xf numFmtId="0" fontId="14" fillId="0" borderId="31" xfId="0" quotePrefix="1" applyFont="1" applyBorder="1" applyAlignment="1">
      <alignment horizontal="center"/>
    </xf>
    <xf numFmtId="0" fontId="3" fillId="0" borderId="32" xfId="0" applyFont="1" applyBorder="1"/>
    <xf numFmtId="0" fontId="6" fillId="0" borderId="33" xfId="0" applyFont="1" applyBorder="1"/>
    <xf numFmtId="0" fontId="0" fillId="0" borderId="34" xfId="0" applyBorder="1"/>
    <xf numFmtId="164" fontId="14" fillId="0" borderId="35" xfId="0" quotePrefix="1" applyNumberFormat="1" applyFont="1" applyBorder="1" applyAlignment="1">
      <alignment horizontal="center"/>
    </xf>
    <xf numFmtId="164" fontId="14" fillId="0" borderId="36" xfId="0" quotePrefix="1" applyNumberFormat="1" applyFont="1" applyBorder="1" applyAlignment="1">
      <alignment horizontal="center"/>
    </xf>
    <xf numFmtId="0" fontId="3" fillId="0" borderId="33" xfId="0" applyFont="1" applyBorder="1"/>
    <xf numFmtId="0" fontId="0" fillId="0" borderId="33" xfId="0" applyBorder="1"/>
    <xf numFmtId="164" fontId="2" fillId="0" borderId="37" xfId="0" applyNumberFormat="1" applyFont="1" applyBorder="1"/>
    <xf numFmtId="0" fontId="14" fillId="0" borderId="38" xfId="0" quotePrefix="1" applyFont="1" applyBorder="1" applyAlignment="1">
      <alignment horizontal="left"/>
    </xf>
    <xf numFmtId="164" fontId="25" fillId="0" borderId="39" xfId="0" quotePrefix="1" applyNumberFormat="1" applyFont="1" applyBorder="1" applyAlignment="1">
      <alignment horizontal="right"/>
    </xf>
    <xf numFmtId="164" fontId="0" fillId="0" borderId="0" xfId="0" applyNumberFormat="1"/>
    <xf numFmtId="0" fontId="27" fillId="0" borderId="0" xfId="0" applyFont="1" applyProtection="1">
      <protection hidden="1"/>
    </xf>
    <xf numFmtId="0" fontId="28" fillId="0" borderId="0" xfId="0" applyFont="1"/>
    <xf numFmtId="164" fontId="2" fillId="0" borderId="43" xfId="0" applyNumberFormat="1" applyFont="1" applyBorder="1"/>
    <xf numFmtId="164" fontId="25" fillId="0" borderId="44" xfId="0" quotePrefix="1" applyNumberFormat="1" applyFont="1" applyBorder="1" applyAlignment="1">
      <alignment horizontal="right"/>
    </xf>
    <xf numFmtId="164" fontId="2" fillId="3" borderId="48" xfId="0" applyNumberFormat="1" applyFont="1" applyFill="1" applyBorder="1"/>
    <xf numFmtId="164" fontId="25" fillId="0" borderId="49" xfId="0" quotePrefix="1" applyNumberFormat="1" applyFont="1" applyBorder="1" applyAlignment="1">
      <alignment horizontal="right"/>
    </xf>
    <xf numFmtId="164" fontId="30" fillId="0" borderId="0" xfId="0" applyNumberFormat="1" applyFont="1" applyProtection="1">
      <protection hidden="1"/>
    </xf>
    <xf numFmtId="0" fontId="25" fillId="0" borderId="38" xfId="0" quotePrefix="1" applyFont="1" applyBorder="1" applyAlignment="1">
      <alignment horizontal="left"/>
    </xf>
    <xf numFmtId="164" fontId="6" fillId="0" borderId="51" xfId="0" applyNumberFormat="1" applyFont="1" applyBorder="1"/>
    <xf numFmtId="164" fontId="14" fillId="0" borderId="52" xfId="0" quotePrefix="1" applyNumberFormat="1" applyFont="1" applyBorder="1" applyAlignment="1">
      <alignment horizontal="left"/>
    </xf>
    <xf numFmtId="0" fontId="31" fillId="0" borderId="53" xfId="0" applyFont="1" applyBorder="1"/>
    <xf numFmtId="164" fontId="32" fillId="0" borderId="0" xfId="0" applyNumberFormat="1" applyFont="1" applyProtection="1">
      <protection hidden="1"/>
    </xf>
    <xf numFmtId="164" fontId="6" fillId="0" borderId="45" xfId="0" applyNumberFormat="1" applyFont="1" applyBorder="1"/>
    <xf numFmtId="164" fontId="33" fillId="0" borderId="56" xfId="0" quotePrefix="1" applyNumberFormat="1" applyFont="1" applyBorder="1" applyAlignment="1">
      <alignment horizontal="left"/>
    </xf>
    <xf numFmtId="164" fontId="25" fillId="0" borderId="57" xfId="0" quotePrefix="1" applyNumberFormat="1" applyFont="1" applyBorder="1" applyAlignment="1">
      <alignment horizontal="right"/>
    </xf>
    <xf numFmtId="164" fontId="23" fillId="0" borderId="58" xfId="0" applyNumberFormat="1" applyFont="1" applyBorder="1" applyProtection="1">
      <protection locked="0"/>
    </xf>
    <xf numFmtId="164" fontId="0" fillId="0" borderId="0" xfId="0" applyNumberFormat="1" applyProtection="1">
      <protection hidden="1"/>
    </xf>
    <xf numFmtId="0" fontId="0" fillId="0" borderId="0" xfId="0" applyProtection="1">
      <protection hidden="1"/>
    </xf>
    <xf numFmtId="164" fontId="6" fillId="0" borderId="43" xfId="0" applyNumberFormat="1" applyFont="1" applyBorder="1"/>
    <xf numFmtId="164" fontId="33" fillId="0" borderId="59" xfId="0" quotePrefix="1" applyNumberFormat="1" applyFont="1" applyBorder="1" applyAlignment="1">
      <alignment horizontal="left"/>
    </xf>
    <xf numFmtId="0" fontId="34" fillId="0" borderId="60" xfId="0" applyFont="1" applyBorder="1"/>
    <xf numFmtId="164" fontId="2" fillId="0" borderId="61" xfId="0" applyNumberFormat="1" applyFont="1" applyBorder="1"/>
    <xf numFmtId="164" fontId="33" fillId="0" borderId="62" xfId="0" quotePrefix="1" applyNumberFormat="1" applyFont="1" applyBorder="1" applyAlignment="1">
      <alignment horizontal="left"/>
    </xf>
    <xf numFmtId="0" fontId="34" fillId="0" borderId="63" xfId="0" applyFont="1" applyBorder="1"/>
    <xf numFmtId="164" fontId="2" fillId="3" borderId="65" xfId="0" applyNumberFormat="1" applyFont="1" applyFill="1" applyBorder="1" applyAlignment="1">
      <alignment horizontal="center"/>
    </xf>
    <xf numFmtId="0" fontId="14" fillId="0" borderId="66" xfId="0" applyFont="1" applyBorder="1" applyAlignment="1">
      <alignment horizontal="left"/>
    </xf>
    <xf numFmtId="0" fontId="13" fillId="0" borderId="67" xfId="0" applyFont="1" applyBorder="1"/>
    <xf numFmtId="164" fontId="6" fillId="0" borderId="37" xfId="0" applyNumberFormat="1" applyFont="1" applyBorder="1"/>
    <xf numFmtId="164" fontId="6" fillId="0" borderId="69" xfId="0" quotePrefix="1" applyNumberFormat="1" applyFont="1" applyBorder="1" applyAlignment="1">
      <alignment horizontal="left"/>
    </xf>
    <xf numFmtId="164" fontId="36" fillId="0" borderId="44" xfId="0" quotePrefix="1" applyNumberFormat="1" applyFont="1" applyBorder="1" applyAlignment="1">
      <alignment horizontal="right"/>
    </xf>
    <xf numFmtId="1" fontId="10" fillId="0" borderId="0" xfId="0" applyNumberFormat="1" applyFont="1" applyAlignment="1" applyProtection="1">
      <alignment horizontal="center"/>
      <protection hidden="1"/>
    </xf>
    <xf numFmtId="1" fontId="10" fillId="0" borderId="0" xfId="0" applyNumberFormat="1" applyFont="1" applyAlignment="1" applyProtection="1">
      <alignment horizontal="left"/>
      <protection hidden="1"/>
    </xf>
    <xf numFmtId="164" fontId="6" fillId="0" borderId="56" xfId="0" quotePrefix="1" applyNumberFormat="1" applyFont="1" applyBorder="1" applyAlignment="1">
      <alignment horizontal="left"/>
    </xf>
    <xf numFmtId="164" fontId="36" fillId="0" borderId="60" xfId="0" applyNumberFormat="1" applyFont="1" applyBorder="1" applyAlignment="1">
      <alignment horizontal="right"/>
    </xf>
    <xf numFmtId="164" fontId="2" fillId="0" borderId="45" xfId="0" applyNumberFormat="1" applyFont="1" applyBorder="1"/>
    <xf numFmtId="164" fontId="6" fillId="0" borderId="71" xfId="0" applyNumberFormat="1" applyFont="1" applyBorder="1"/>
    <xf numFmtId="164" fontId="6" fillId="0" borderId="72" xfId="0" quotePrefix="1" applyNumberFormat="1" applyFont="1" applyBorder="1" applyAlignment="1">
      <alignment horizontal="left"/>
    </xf>
    <xf numFmtId="164" fontId="36" fillId="0" borderId="63" xfId="0" applyNumberFormat="1" applyFont="1" applyBorder="1" applyAlignment="1">
      <alignment horizontal="right"/>
    </xf>
    <xf numFmtId="164" fontId="37" fillId="0" borderId="0" xfId="0" applyNumberFormat="1" applyFont="1" applyProtection="1">
      <protection hidden="1"/>
    </xf>
    <xf numFmtId="0" fontId="33" fillId="0" borderId="38" xfId="0" quotePrefix="1" applyFont="1" applyBorder="1" applyAlignment="1">
      <alignment horizontal="left"/>
    </xf>
    <xf numFmtId="164" fontId="2" fillId="0" borderId="73" xfId="0" applyNumberFormat="1" applyFont="1" applyBorder="1"/>
    <xf numFmtId="164" fontId="25" fillId="0" borderId="74" xfId="0" quotePrefix="1" applyNumberFormat="1" applyFont="1" applyBorder="1" applyAlignment="1">
      <alignment horizontal="right"/>
    </xf>
    <xf numFmtId="164" fontId="6" fillId="0" borderId="40" xfId="0" applyNumberFormat="1" applyFont="1" applyBorder="1"/>
    <xf numFmtId="164" fontId="36" fillId="0" borderId="44" xfId="0" applyNumberFormat="1" applyFont="1" applyBorder="1" applyAlignment="1">
      <alignment horizontal="right"/>
    </xf>
    <xf numFmtId="0" fontId="20" fillId="0" borderId="53" xfId="0" applyFont="1" applyBorder="1"/>
    <xf numFmtId="164" fontId="33" fillId="0" borderId="76" xfId="0" quotePrefix="1" applyNumberFormat="1" applyFont="1" applyBorder="1" applyAlignment="1">
      <alignment horizontal="left"/>
    </xf>
    <xf numFmtId="0" fontId="2" fillId="0" borderId="60" xfId="0" applyFont="1" applyBorder="1"/>
    <xf numFmtId="164" fontId="38" fillId="0" borderId="60" xfId="0" applyNumberFormat="1" applyFont="1" applyBorder="1" applyAlignment="1">
      <alignment horizontal="right"/>
    </xf>
    <xf numFmtId="164" fontId="38" fillId="0" borderId="60" xfId="0" quotePrefix="1" applyNumberFormat="1" applyFont="1" applyBorder="1" applyAlignment="1">
      <alignment horizontal="right"/>
    </xf>
    <xf numFmtId="164" fontId="10" fillId="0" borderId="0" xfId="0" applyNumberFormat="1" applyFont="1" applyProtection="1">
      <protection hidden="1"/>
    </xf>
    <xf numFmtId="164" fontId="39" fillId="0" borderId="0" xfId="0" applyNumberFormat="1" applyFont="1" applyProtection="1">
      <protection hidden="1"/>
    </xf>
    <xf numFmtId="164" fontId="20" fillId="0" borderId="0" xfId="0" applyNumberFormat="1" applyFont="1" applyProtection="1">
      <protection hidden="1"/>
    </xf>
    <xf numFmtId="164" fontId="40" fillId="0" borderId="0" xfId="0" quotePrefix="1" applyNumberFormat="1" applyFont="1" applyAlignment="1" applyProtection="1">
      <alignment horizontal="left"/>
      <protection hidden="1"/>
    </xf>
    <xf numFmtId="164" fontId="2" fillId="0" borderId="56" xfId="0" applyNumberFormat="1" applyFont="1" applyBorder="1" applyAlignment="1">
      <alignment horizontal="left"/>
    </xf>
    <xf numFmtId="164" fontId="12" fillId="0" borderId="0" xfId="0" applyNumberFormat="1" applyFont="1" applyProtection="1">
      <protection hidden="1"/>
    </xf>
    <xf numFmtId="164" fontId="2" fillId="0" borderId="56" xfId="0" quotePrefix="1" applyNumberFormat="1" applyFont="1" applyBorder="1" applyAlignment="1">
      <alignment horizontal="left"/>
    </xf>
    <xf numFmtId="164" fontId="40" fillId="0" borderId="0" xfId="0" applyNumberFormat="1" applyFont="1" applyAlignment="1" applyProtection="1">
      <alignment horizontal="left"/>
      <protection hidden="1"/>
    </xf>
    <xf numFmtId="164" fontId="33" fillId="0" borderId="77" xfId="0" quotePrefix="1" applyNumberFormat="1" applyFont="1" applyBorder="1" applyAlignment="1">
      <alignment horizontal="left"/>
    </xf>
    <xf numFmtId="164" fontId="2" fillId="0" borderId="78" xfId="0" applyNumberFormat="1" applyFont="1" applyBorder="1"/>
    <xf numFmtId="0" fontId="39" fillId="0" borderId="0" xfId="0" applyFont="1" applyProtection="1">
      <protection hidden="1"/>
    </xf>
    <xf numFmtId="164" fontId="2" fillId="0" borderId="79" xfId="0" applyNumberFormat="1" applyFont="1" applyBorder="1"/>
    <xf numFmtId="164" fontId="33" fillId="0" borderId="76" xfId="0" applyNumberFormat="1" applyFont="1" applyBorder="1" applyAlignment="1">
      <alignment horizontal="left"/>
    </xf>
    <xf numFmtId="164" fontId="23" fillId="0" borderId="80" xfId="0" applyNumberFormat="1" applyFont="1" applyBorder="1" applyProtection="1">
      <protection locked="0"/>
    </xf>
    <xf numFmtId="164" fontId="27" fillId="0" borderId="0" xfId="0" applyNumberFormat="1" applyFont="1" applyProtection="1">
      <protection hidden="1"/>
    </xf>
    <xf numFmtId="164" fontId="2" fillId="0" borderId="40" xfId="0" applyNumberFormat="1" applyFont="1" applyBorder="1"/>
    <xf numFmtId="164" fontId="2" fillId="0" borderId="69" xfId="0" quotePrefix="1" applyNumberFormat="1" applyFont="1" applyBorder="1" applyAlignment="1">
      <alignment horizontal="left"/>
    </xf>
    <xf numFmtId="164" fontId="6" fillId="0" borderId="76" xfId="0" quotePrefix="1" applyNumberFormat="1" applyFont="1" applyBorder="1" applyAlignment="1">
      <alignment horizontal="left"/>
    </xf>
    <xf numFmtId="0" fontId="2" fillId="0" borderId="81" xfId="0" applyFont="1" applyBorder="1"/>
    <xf numFmtId="0" fontId="2" fillId="0" borderId="82" xfId="0" applyFont="1" applyBorder="1"/>
    <xf numFmtId="164" fontId="6" fillId="0" borderId="83" xfId="0" quotePrefix="1" applyNumberFormat="1" applyFont="1" applyBorder="1" applyAlignment="1">
      <alignment horizontal="left"/>
    </xf>
    <xf numFmtId="0" fontId="2" fillId="0" borderId="84" xfId="0" applyFont="1" applyBorder="1"/>
    <xf numFmtId="0" fontId="20" fillId="0" borderId="0" xfId="0" applyFont="1" applyProtection="1">
      <protection hidden="1"/>
    </xf>
    <xf numFmtId="0" fontId="2" fillId="0" borderId="85" xfId="0" applyFont="1" applyBorder="1"/>
    <xf numFmtId="0" fontId="2" fillId="0" borderId="53" xfId="0" applyFont="1" applyBorder="1"/>
    <xf numFmtId="164" fontId="20" fillId="0" borderId="0" xfId="0" applyNumberFormat="1" applyFont="1" applyAlignment="1">
      <alignment horizontal="left"/>
    </xf>
    <xf numFmtId="0" fontId="20" fillId="0" borderId="0" xfId="0" applyFont="1"/>
    <xf numFmtId="1" fontId="41" fillId="0" borderId="0" xfId="0" applyNumberFormat="1" applyFont="1" applyAlignment="1" applyProtection="1">
      <alignment horizontal="center"/>
      <protection hidden="1"/>
    </xf>
    <xf numFmtId="164" fontId="42" fillId="0" borderId="0" xfId="0" quotePrefix="1" applyNumberFormat="1" applyFont="1" applyAlignment="1">
      <alignment horizontal="left"/>
    </xf>
    <xf numFmtId="164" fontId="43" fillId="0" borderId="0" xfId="0" applyNumberFormat="1" applyFont="1" applyAlignment="1">
      <alignment horizontal="left"/>
    </xf>
    <xf numFmtId="0" fontId="44" fillId="0" borderId="0" xfId="0" applyFont="1"/>
    <xf numFmtId="164" fontId="20" fillId="0" borderId="0" xfId="0" applyNumberFormat="1" applyFont="1" applyAlignment="1">
      <alignment horizontal="center"/>
    </xf>
    <xf numFmtId="164" fontId="45" fillId="0" borderId="86" xfId="0" quotePrefix="1" applyNumberFormat="1" applyFont="1" applyBorder="1" applyAlignment="1">
      <alignment horizontal="left"/>
    </xf>
    <xf numFmtId="0" fontId="45" fillId="0" borderId="87" xfId="0" applyFont="1" applyBorder="1"/>
    <xf numFmtId="164" fontId="20" fillId="0" borderId="87" xfId="0" applyNumberFormat="1" applyFont="1" applyBorder="1" applyAlignment="1">
      <alignment horizontal="center"/>
    </xf>
    <xf numFmtId="164" fontId="45" fillId="0" borderId="88" xfId="0" applyNumberFormat="1" applyFont="1" applyBorder="1" applyAlignment="1">
      <alignment horizontal="center"/>
    </xf>
    <xf numFmtId="164" fontId="46" fillId="0" borderId="89" xfId="0" applyNumberFormat="1" applyFont="1" applyBorder="1"/>
    <xf numFmtId="164" fontId="46" fillId="0" borderId="90" xfId="0" quotePrefix="1" applyNumberFormat="1" applyFont="1" applyBorder="1" applyAlignment="1">
      <alignment horizontal="left"/>
    </xf>
    <xf numFmtId="0" fontId="0" fillId="0" borderId="91" xfId="0" applyBorder="1"/>
    <xf numFmtId="164" fontId="46" fillId="0" borderId="93" xfId="0" applyNumberFormat="1" applyFont="1" applyBorder="1"/>
    <xf numFmtId="164" fontId="46" fillId="0" borderId="94" xfId="0" quotePrefix="1" applyNumberFormat="1" applyFont="1" applyBorder="1" applyAlignment="1">
      <alignment horizontal="left"/>
    </xf>
    <xf numFmtId="0" fontId="0" fillId="0" borderId="95" xfId="0" applyBorder="1"/>
    <xf numFmtId="164" fontId="7" fillId="0" borderId="0" xfId="0" applyNumberFormat="1" applyFont="1" applyProtection="1">
      <protection hidden="1"/>
    </xf>
    <xf numFmtId="164" fontId="46" fillId="0" borderId="97" xfId="0" applyNumberFormat="1" applyFont="1" applyBorder="1"/>
    <xf numFmtId="164" fontId="44" fillId="0" borderId="98" xfId="0" applyNumberFormat="1" applyFont="1" applyBorder="1" applyAlignment="1">
      <alignment horizontal="left"/>
    </xf>
    <xf numFmtId="0" fontId="0" fillId="0" borderId="99" xfId="0" applyBorder="1"/>
    <xf numFmtId="164" fontId="23" fillId="0" borderId="0" xfId="0" applyNumberFormat="1" applyFont="1" applyProtection="1">
      <protection hidden="1"/>
    </xf>
    <xf numFmtId="0" fontId="47" fillId="0" borderId="0" xfId="0" applyFont="1"/>
    <xf numFmtId="164" fontId="20" fillId="0" borderId="101" xfId="0" applyNumberFormat="1" applyFont="1" applyBorder="1" applyAlignment="1">
      <alignment horizontal="center"/>
    </xf>
    <xf numFmtId="164" fontId="46" fillId="0" borderId="90" xfId="0" applyNumberFormat="1" applyFont="1" applyBorder="1" applyAlignment="1">
      <alignment horizontal="left"/>
    </xf>
    <xf numFmtId="164" fontId="24" fillId="0" borderId="91" xfId="0" applyNumberFormat="1" applyFont="1" applyBorder="1" applyProtection="1">
      <protection locked="0"/>
    </xf>
    <xf numFmtId="164" fontId="24" fillId="0" borderId="95" xfId="0" applyNumberFormat="1" applyFont="1" applyBorder="1" applyProtection="1">
      <protection locked="0"/>
    </xf>
    <xf numFmtId="164" fontId="46" fillId="0" borderId="98" xfId="0" quotePrefix="1" applyNumberFormat="1" applyFont="1" applyBorder="1" applyAlignment="1">
      <alignment horizontal="left"/>
    </xf>
    <xf numFmtId="164" fontId="24" fillId="0" borderId="99" xfId="0" applyNumberFormat="1" applyFont="1" applyBorder="1" applyProtection="1">
      <protection locked="0"/>
    </xf>
    <xf numFmtId="164" fontId="46" fillId="0" borderId="102" xfId="0" applyNumberFormat="1" applyFont="1" applyBorder="1"/>
    <xf numFmtId="164" fontId="45" fillId="0" borderId="103" xfId="0" quotePrefix="1" applyNumberFormat="1" applyFont="1" applyBorder="1" applyAlignment="1">
      <alignment horizontal="left" vertical="center"/>
    </xf>
    <xf numFmtId="0" fontId="0" fillId="0" borderId="104" xfId="0" applyBorder="1"/>
    <xf numFmtId="164" fontId="49" fillId="0" borderId="0" xfId="0" applyNumberFormat="1" applyFont="1" applyAlignment="1">
      <alignment horizontal="left"/>
    </xf>
    <xf numFmtId="0" fontId="49" fillId="0" borderId="0" xfId="0" quotePrefix="1" applyFont="1" applyAlignment="1">
      <alignment horizontal="center"/>
    </xf>
    <xf numFmtId="0" fontId="3" fillId="0" borderId="105" xfId="0" applyFont="1" applyBorder="1"/>
    <xf numFmtId="164" fontId="50" fillId="0" borderId="106" xfId="0" quotePrefix="1" applyNumberFormat="1" applyFont="1" applyBorder="1" applyAlignment="1">
      <alignment horizontal="left"/>
    </xf>
    <xf numFmtId="0" fontId="0" fillId="0" borderId="106" xfId="0" applyBorder="1"/>
    <xf numFmtId="0" fontId="0" fillId="0" borderId="107" xfId="0" applyBorder="1"/>
    <xf numFmtId="0" fontId="51" fillId="4" borderId="86" xfId="0" quotePrefix="1" applyFont="1" applyFill="1" applyBorder="1" applyAlignment="1">
      <alignment horizontal="center"/>
    </xf>
    <xf numFmtId="0" fontId="51" fillId="4" borderId="87" xfId="0" quotePrefix="1" applyFont="1" applyFill="1" applyBorder="1" applyAlignment="1">
      <alignment horizontal="center"/>
    </xf>
    <xf numFmtId="0" fontId="0" fillId="4" borderId="101" xfId="0" applyFill="1" applyBorder="1"/>
    <xf numFmtId="0" fontId="8" fillId="0" borderId="108" xfId="0" applyFont="1" applyBorder="1"/>
    <xf numFmtId="0" fontId="0" fillId="0" borderId="109" xfId="0" applyBorder="1"/>
    <xf numFmtId="164" fontId="45" fillId="0" borderId="110" xfId="0" applyNumberFormat="1" applyFont="1" applyBorder="1" applyAlignment="1">
      <alignment horizontal="center"/>
    </xf>
    <xf numFmtId="164" fontId="7" fillId="0" borderId="108" xfId="0" quotePrefix="1" applyNumberFormat="1" applyFont="1" applyBorder="1" applyAlignment="1">
      <alignment horizontal="left"/>
    </xf>
    <xf numFmtId="164" fontId="50" fillId="0" borderId="0" xfId="0" quotePrefix="1" applyNumberFormat="1" applyFont="1" applyAlignment="1">
      <alignment horizontal="left"/>
    </xf>
    <xf numFmtId="0" fontId="43" fillId="0" borderId="0" xfId="0" applyFont="1"/>
    <xf numFmtId="164" fontId="7" fillId="0" borderId="111" xfId="0" quotePrefix="1" applyNumberFormat="1" applyFont="1" applyBorder="1" applyAlignment="1">
      <alignment horizontal="left"/>
    </xf>
    <xf numFmtId="0" fontId="43" fillId="0" borderId="112" xfId="0" applyFont="1" applyBorder="1"/>
    <xf numFmtId="164" fontId="45" fillId="0" borderId="113" xfId="0" applyNumberFormat="1" applyFont="1" applyBorder="1" applyAlignment="1">
      <alignment horizontal="center"/>
    </xf>
    <xf numFmtId="164" fontId="46" fillId="0" borderId="114" xfId="0" quotePrefix="1" applyNumberFormat="1" applyFont="1" applyBorder="1" applyAlignment="1">
      <alignment horizontal="left"/>
    </xf>
    <xf numFmtId="0" fontId="44" fillId="0" borderId="115" xfId="0" applyFont="1" applyBorder="1"/>
    <xf numFmtId="164" fontId="46" fillId="0" borderId="118" xfId="0" quotePrefix="1" applyNumberFormat="1" applyFont="1" applyBorder="1" applyAlignment="1">
      <alignment horizontal="left"/>
    </xf>
    <xf numFmtId="0" fontId="44" fillId="0" borderId="119" xfId="0" applyFont="1" applyBorder="1"/>
    <xf numFmtId="164" fontId="46" fillId="0" borderId="120" xfId="0" quotePrefix="1" applyNumberFormat="1" applyFont="1" applyBorder="1" applyAlignment="1">
      <alignment horizontal="left"/>
    </xf>
    <xf numFmtId="0" fontId="44" fillId="0" borderId="121" xfId="0" applyFont="1" applyBorder="1"/>
    <xf numFmtId="164" fontId="46" fillId="0" borderId="123" xfId="0" applyNumberFormat="1" applyFont="1" applyBorder="1"/>
    <xf numFmtId="164" fontId="53" fillId="0" borderId="105" xfId="0" quotePrefix="1" applyNumberFormat="1" applyFont="1" applyBorder="1" applyAlignment="1">
      <alignment horizontal="left"/>
    </xf>
    <xf numFmtId="164" fontId="54" fillId="0" borderId="0" xfId="0" applyNumberFormat="1" applyFont="1" applyProtection="1">
      <protection hidden="1"/>
    </xf>
    <xf numFmtId="164" fontId="48" fillId="0" borderId="0" xfId="0" quotePrefix="1" applyNumberFormat="1" applyFont="1" applyAlignment="1">
      <alignment horizontal="left"/>
    </xf>
    <xf numFmtId="0" fontId="43" fillId="0" borderId="0" xfId="0" applyFont="1" applyAlignment="1">
      <alignment horizontal="right"/>
    </xf>
    <xf numFmtId="0" fontId="56" fillId="0" borderId="0" xfId="0" applyFont="1"/>
    <xf numFmtId="164" fontId="14" fillId="0" borderId="0" xfId="0" quotePrefix="1" applyNumberFormat="1" applyFont="1" applyAlignment="1">
      <alignment horizontal="left"/>
    </xf>
    <xf numFmtId="0" fontId="57" fillId="0" borderId="0" xfId="0" applyFont="1"/>
    <xf numFmtId="164" fontId="20" fillId="0" borderId="54" xfId="0" applyNumberFormat="1" applyFont="1" applyBorder="1" applyAlignment="1">
      <alignment horizontal="center"/>
    </xf>
    <xf numFmtId="164" fontId="20" fillId="0" borderId="51" xfId="0" applyNumberFormat="1" applyFont="1" applyBorder="1" applyAlignment="1">
      <alignment horizontal="left"/>
    </xf>
    <xf numFmtId="0" fontId="20" fillId="0" borderId="25" xfId="0" applyFont="1" applyBorder="1"/>
    <xf numFmtId="164" fontId="23" fillId="0" borderId="79" xfId="0" applyNumberFormat="1" applyFont="1" applyBorder="1" applyProtection="1">
      <protection locked="0"/>
    </xf>
    <xf numFmtId="164" fontId="23" fillId="0" borderId="76" xfId="0" applyNumberFormat="1" applyFont="1" applyBorder="1" applyProtection="1">
      <protection locked="0"/>
    </xf>
    <xf numFmtId="164" fontId="23" fillId="0" borderId="124" xfId="0" applyNumberFormat="1" applyFont="1" applyBorder="1" applyProtection="1">
      <protection locked="0"/>
    </xf>
    <xf numFmtId="164" fontId="23" fillId="0" borderId="45" xfId="0" applyNumberFormat="1" applyFont="1" applyBorder="1" applyProtection="1">
      <protection locked="0"/>
    </xf>
    <xf numFmtId="164" fontId="23" fillId="0" borderId="56" xfId="0" applyNumberFormat="1" applyFont="1" applyBorder="1" applyProtection="1">
      <protection locked="0"/>
    </xf>
    <xf numFmtId="164" fontId="23" fillId="0" borderId="47" xfId="0" applyNumberFormat="1" applyFont="1" applyBorder="1" applyProtection="1">
      <protection locked="0"/>
    </xf>
    <xf numFmtId="164" fontId="23" fillId="0" borderId="125" xfId="0" applyNumberFormat="1" applyFont="1" applyBorder="1" applyProtection="1">
      <protection locked="0"/>
    </xf>
    <xf numFmtId="164" fontId="23" fillId="0" borderId="126" xfId="0" applyNumberFormat="1" applyFont="1" applyBorder="1" applyProtection="1">
      <protection locked="0"/>
    </xf>
    <xf numFmtId="164" fontId="23" fillId="0" borderId="83" xfId="0" applyNumberFormat="1" applyFont="1" applyBorder="1" applyProtection="1">
      <protection locked="0"/>
    </xf>
    <xf numFmtId="164" fontId="23" fillId="0" borderId="127" xfId="0" applyNumberFormat="1" applyFont="1" applyBorder="1" applyProtection="1">
      <protection locked="0"/>
    </xf>
    <xf numFmtId="0" fontId="0" fillId="0" borderId="0" xfId="0" applyAlignment="1">
      <alignment horizontal="right"/>
    </xf>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58" fillId="0" borderId="128" xfId="0" applyFont="1" applyBorder="1"/>
    <xf numFmtId="0" fontId="0" fillId="0" borderId="129" xfId="0" applyBorder="1"/>
    <xf numFmtId="0" fontId="0" fillId="0" borderId="130" xfId="0" applyBorder="1"/>
    <xf numFmtId="0" fontId="0" fillId="0" borderId="12" xfId="0" applyBorder="1" applyProtection="1">
      <protection hidden="1"/>
    </xf>
    <xf numFmtId="0" fontId="0" fillId="0" borderId="13" xfId="0" applyBorder="1" applyProtection="1">
      <protection hidden="1"/>
    </xf>
    <xf numFmtId="0" fontId="0" fillId="0" borderId="131" xfId="0" applyBorder="1" applyProtection="1">
      <protection hidden="1"/>
    </xf>
    <xf numFmtId="0" fontId="0" fillId="0" borderId="132" xfId="0" applyBorder="1" applyProtection="1">
      <protection hidden="1"/>
    </xf>
    <xf numFmtId="0" fontId="0" fillId="0" borderId="133" xfId="0" applyBorder="1" applyProtection="1">
      <protection hidden="1"/>
    </xf>
    <xf numFmtId="164" fontId="8" fillId="0" borderId="134" xfId="0" applyNumberFormat="1" applyFont="1" applyBorder="1" applyAlignment="1" applyProtection="1">
      <alignment horizontal="left"/>
      <protection hidden="1"/>
    </xf>
    <xf numFmtId="1" fontId="8" fillId="0" borderId="0" xfId="0" applyNumberFormat="1" applyFont="1" applyAlignment="1" applyProtection="1">
      <alignment horizontal="right"/>
      <protection hidden="1"/>
    </xf>
    <xf numFmtId="0" fontId="8" fillId="0" borderId="14" xfId="0" applyFont="1" applyBorder="1" applyProtection="1">
      <protection hidden="1"/>
    </xf>
    <xf numFmtId="0" fontId="13" fillId="0" borderId="135" xfId="0" applyFont="1" applyBorder="1" applyProtection="1">
      <protection hidden="1"/>
    </xf>
    <xf numFmtId="0" fontId="13" fillId="0" borderId="0" xfId="0" applyFont="1" applyProtection="1">
      <protection hidden="1"/>
    </xf>
    <xf numFmtId="0" fontId="8" fillId="0" borderId="134" xfId="0" applyFont="1" applyBorder="1" applyProtection="1">
      <protection hidden="1"/>
    </xf>
    <xf numFmtId="0" fontId="8" fillId="0" borderId="0" xfId="0" applyFont="1" applyProtection="1">
      <protection hidden="1"/>
    </xf>
    <xf numFmtId="0" fontId="13" fillId="0" borderId="136" xfId="0" applyFont="1" applyBorder="1" applyProtection="1">
      <protection hidden="1"/>
    </xf>
    <xf numFmtId="164" fontId="13" fillId="0" borderId="137" xfId="0" applyNumberFormat="1" applyFont="1" applyBorder="1" applyAlignment="1" applyProtection="1">
      <alignment horizontal="left"/>
      <protection hidden="1"/>
    </xf>
    <xf numFmtId="0" fontId="13" fillId="0" borderId="137" xfId="0" applyFont="1" applyBorder="1" applyProtection="1">
      <protection hidden="1"/>
    </xf>
    <xf numFmtId="0" fontId="13" fillId="0" borderId="138" xfId="0" applyFont="1" applyBorder="1" applyProtection="1">
      <protection hidden="1"/>
    </xf>
    <xf numFmtId="164" fontId="0" fillId="0" borderId="0" xfId="0" applyNumberFormat="1" applyAlignment="1" applyProtection="1">
      <alignment horizontal="left"/>
      <protection hidden="1"/>
    </xf>
    <xf numFmtId="0" fontId="0" fillId="0" borderId="0" xfId="0" applyAlignment="1" applyProtection="1">
      <alignment horizontal="left"/>
      <protection hidden="1"/>
    </xf>
    <xf numFmtId="0" fontId="0" fillId="0" borderId="0" xfId="0" quotePrefix="1" applyAlignment="1" applyProtection="1">
      <alignment horizontal="left"/>
      <protection hidden="1"/>
    </xf>
    <xf numFmtId="0" fontId="59" fillId="0" borderId="0" xfId="0" applyFont="1" applyAlignment="1" applyProtection="1">
      <alignment horizontal="left"/>
      <protection hidden="1"/>
    </xf>
    <xf numFmtId="164" fontId="59" fillId="0" borderId="0" xfId="0" applyNumberFormat="1" applyFont="1" applyProtection="1">
      <protection hidden="1"/>
    </xf>
    <xf numFmtId="0" fontId="59" fillId="0" borderId="0" xfId="0" quotePrefix="1" applyFont="1" applyAlignment="1" applyProtection="1">
      <alignment horizontal="left"/>
      <protection hidden="1"/>
    </xf>
    <xf numFmtId="164" fontId="59" fillId="0" borderId="0" xfId="0" quotePrefix="1" applyNumberFormat="1" applyFont="1" applyAlignment="1" applyProtection="1">
      <alignment horizontal="left"/>
      <protection hidden="1"/>
    </xf>
    <xf numFmtId="164" fontId="60" fillId="0" borderId="0" xfId="0" applyNumberFormat="1" applyFont="1" applyProtection="1">
      <protection hidden="1"/>
    </xf>
    <xf numFmtId="0" fontId="28" fillId="0" borderId="0" xfId="0" applyFont="1" applyAlignment="1" applyProtection="1">
      <alignment horizontal="left"/>
      <protection hidden="1"/>
    </xf>
    <xf numFmtId="164" fontId="28" fillId="0" borderId="0" xfId="0" applyNumberFormat="1" applyFont="1" applyProtection="1">
      <protection hidden="1"/>
    </xf>
    <xf numFmtId="0" fontId="28" fillId="0" borderId="0" xfId="0" quotePrefix="1" applyFont="1" applyAlignment="1" applyProtection="1">
      <alignment horizontal="left"/>
      <protection hidden="1"/>
    </xf>
    <xf numFmtId="164" fontId="28" fillId="0" borderId="0" xfId="0" quotePrefix="1" applyNumberFormat="1" applyFont="1" applyAlignment="1" applyProtection="1">
      <alignment horizontal="left"/>
      <protection hidden="1"/>
    </xf>
    <xf numFmtId="164" fontId="56" fillId="0" borderId="0" xfId="0" applyNumberFormat="1" applyFont="1" applyProtection="1">
      <protection hidden="1"/>
    </xf>
    <xf numFmtId="164" fontId="6" fillId="0" borderId="0" xfId="0" applyNumberFormat="1" applyFont="1" applyProtection="1">
      <protection hidden="1"/>
    </xf>
    <xf numFmtId="0" fontId="14" fillId="0" borderId="128" xfId="0" quotePrefix="1" applyFont="1" applyBorder="1" applyAlignment="1" applyProtection="1">
      <alignment horizontal="left"/>
      <protection hidden="1"/>
    </xf>
    <xf numFmtId="0" fontId="14" fillId="0" borderId="130" xfId="0" applyFont="1" applyBorder="1" applyProtection="1">
      <protection hidden="1"/>
    </xf>
    <xf numFmtId="0" fontId="61" fillId="0" borderId="0" xfId="0" applyFont="1" applyAlignment="1" applyProtection="1">
      <alignment horizontal="left"/>
      <protection hidden="1"/>
    </xf>
    <xf numFmtId="0" fontId="24" fillId="0" borderId="0" xfId="0" applyFont="1" applyAlignment="1" applyProtection="1">
      <alignment horizontal="center"/>
      <protection hidden="1"/>
    </xf>
    <xf numFmtId="0" fontId="60" fillId="0" borderId="0" xfId="0" applyFont="1" applyAlignment="1" applyProtection="1">
      <alignment horizontal="left"/>
      <protection hidden="1"/>
    </xf>
    <xf numFmtId="0" fontId="0" fillId="0" borderId="15" xfId="0" applyBorder="1" applyProtection="1">
      <protection hidden="1"/>
    </xf>
    <xf numFmtId="0" fontId="60" fillId="0" borderId="16" xfId="0" applyFont="1" applyBorder="1" applyAlignment="1" applyProtection="1">
      <alignment horizontal="left"/>
      <protection hidden="1"/>
    </xf>
    <xf numFmtId="0" fontId="0" fillId="0" borderId="16" xfId="0" applyBorder="1" applyProtection="1">
      <protection hidden="1"/>
    </xf>
    <xf numFmtId="0" fontId="0" fillId="0" borderId="17" xfId="0" applyBorder="1" applyProtection="1">
      <protection hidden="1"/>
    </xf>
    <xf numFmtId="0" fontId="0" fillId="0" borderId="10" xfId="0" applyBorder="1" applyProtection="1">
      <protection hidden="1"/>
    </xf>
    <xf numFmtId="0" fontId="60" fillId="0" borderId="10" xfId="0" applyFont="1" applyBorder="1" applyAlignment="1" applyProtection="1">
      <alignment horizontal="left"/>
      <protection hidden="1"/>
    </xf>
    <xf numFmtId="0" fontId="62" fillId="0" borderId="0" xfId="0" quotePrefix="1" applyFont="1" applyAlignment="1">
      <alignment horizontal="left"/>
    </xf>
    <xf numFmtId="0" fontId="63" fillId="0" borderId="139" xfId="0" applyFont="1" applyBorder="1"/>
    <xf numFmtId="164" fontId="63" fillId="0" borderId="140" xfId="0" applyNumberFormat="1" applyFont="1" applyBorder="1"/>
    <xf numFmtId="0" fontId="63" fillId="0" borderId="140" xfId="0" applyFont="1" applyBorder="1"/>
    <xf numFmtId="0" fontId="63" fillId="0" borderId="141" xfId="0" applyFont="1" applyBorder="1"/>
    <xf numFmtId="164" fontId="63" fillId="0" borderId="14" xfId="0" applyNumberFormat="1" applyFont="1" applyBorder="1"/>
    <xf numFmtId="0" fontId="63" fillId="0" borderId="142" xfId="0" applyFont="1" applyBorder="1"/>
    <xf numFmtId="164" fontId="63" fillId="0" borderId="143" xfId="0" applyNumberFormat="1" applyFont="1" applyBorder="1"/>
    <xf numFmtId="0" fontId="20" fillId="0" borderId="144" xfId="0" applyFont="1" applyBorder="1" applyAlignment="1" applyProtection="1">
      <alignment horizontal="left" wrapText="1"/>
      <protection locked="0"/>
    </xf>
    <xf numFmtId="0" fontId="14" fillId="0" borderId="145" xfId="0" quotePrefix="1" applyFont="1" applyBorder="1" applyAlignment="1">
      <alignment horizontal="left" wrapText="1"/>
    </xf>
    <xf numFmtId="164" fontId="14" fillId="0" borderId="145" xfId="0" quotePrefix="1" applyNumberFormat="1" applyFont="1" applyBorder="1" applyAlignment="1">
      <alignment horizontal="left" wrapText="1"/>
    </xf>
    <xf numFmtId="164" fontId="23" fillId="3" borderId="146" xfId="0" quotePrefix="1" applyNumberFormat="1" applyFont="1" applyFill="1" applyBorder="1" applyAlignment="1" applyProtection="1">
      <alignment horizontal="left"/>
      <protection hidden="1"/>
    </xf>
    <xf numFmtId="0" fontId="64" fillId="0" borderId="14" xfId="0" applyFont="1" applyBorder="1" applyAlignment="1" applyProtection="1">
      <alignment horizontal="center"/>
      <protection hidden="1"/>
    </xf>
    <xf numFmtId="0" fontId="64" fillId="0" borderId="18" xfId="0" applyFont="1" applyBorder="1" applyAlignment="1" applyProtection="1">
      <alignment horizontal="center"/>
      <protection hidden="1"/>
    </xf>
    <xf numFmtId="164" fontId="23" fillId="3" borderId="145" xfId="0" quotePrefix="1" applyNumberFormat="1" applyFont="1" applyFill="1" applyBorder="1" applyAlignment="1" applyProtection="1">
      <alignment horizontal="left"/>
      <protection hidden="1"/>
    </xf>
    <xf numFmtId="0" fontId="64" fillId="0" borderId="20" xfId="0" applyFont="1" applyBorder="1" applyAlignment="1" applyProtection="1">
      <alignment horizontal="center"/>
      <protection hidden="1"/>
    </xf>
    <xf numFmtId="0" fontId="0" fillId="0" borderId="0" xfId="0" quotePrefix="1" applyAlignment="1">
      <alignment horizontal="left"/>
    </xf>
    <xf numFmtId="164" fontId="12" fillId="0" borderId="147" xfId="0" applyNumberFormat="1" applyFont="1" applyBorder="1" applyProtection="1">
      <protection locked="0"/>
    </xf>
    <xf numFmtId="164" fontId="63" fillId="0" borderId="148" xfId="0" quotePrefix="1" applyNumberFormat="1" applyFont="1" applyBorder="1" applyAlignment="1">
      <alignment horizontal="left"/>
    </xf>
    <xf numFmtId="164" fontId="63" fillId="0" borderId="149" xfId="0" quotePrefix="1" applyNumberFormat="1" applyFont="1" applyBorder="1" applyAlignment="1">
      <alignment horizontal="left"/>
    </xf>
    <xf numFmtId="164" fontId="63" fillId="0" borderId="150" xfId="0" quotePrefix="1" applyNumberFormat="1" applyFont="1" applyBorder="1" applyAlignment="1">
      <alignment horizontal="left"/>
    </xf>
    <xf numFmtId="0" fontId="10" fillId="0" borderId="80" xfId="0" applyFont="1" applyBorder="1"/>
    <xf numFmtId="164" fontId="23" fillId="0" borderId="151" xfId="0" applyNumberFormat="1" applyFont="1" applyBorder="1" applyProtection="1">
      <protection hidden="1"/>
    </xf>
    <xf numFmtId="164" fontId="23" fillId="3" borderId="152" xfId="0" quotePrefix="1" applyNumberFormat="1" applyFont="1" applyFill="1" applyBorder="1" applyAlignment="1" applyProtection="1">
      <alignment horizontal="left"/>
      <protection hidden="1"/>
    </xf>
    <xf numFmtId="164" fontId="4" fillId="0" borderId="151" xfId="0" applyNumberFormat="1" applyFont="1" applyBorder="1" applyProtection="1">
      <protection hidden="1"/>
    </xf>
    <xf numFmtId="0" fontId="65" fillId="0" borderId="0" xfId="0" applyFont="1" applyAlignment="1">
      <alignment horizontal="left"/>
    </xf>
    <xf numFmtId="0" fontId="10" fillId="0" borderId="58" xfId="0" applyFont="1" applyBorder="1"/>
    <xf numFmtId="164" fontId="66" fillId="0" borderId="151" xfId="0" applyNumberFormat="1" applyFont="1" applyBorder="1" applyProtection="1">
      <protection hidden="1"/>
    </xf>
    <xf numFmtId="0" fontId="65" fillId="0" borderId="153" xfId="0" quotePrefix="1" applyFont="1" applyBorder="1" applyAlignment="1">
      <alignment horizontal="left"/>
    </xf>
    <xf numFmtId="0" fontId="65" fillId="0" borderId="154" xfId="0" applyFont="1" applyBorder="1"/>
    <xf numFmtId="0" fontId="65" fillId="0" borderId="155" xfId="0" applyFont="1" applyBorder="1"/>
    <xf numFmtId="0" fontId="10" fillId="0" borderId="58" xfId="0" quotePrefix="1" applyFont="1" applyBorder="1" applyAlignment="1">
      <alignment horizontal="left"/>
    </xf>
    <xf numFmtId="0" fontId="65" fillId="0" borderId="156" xfId="0" applyFont="1" applyBorder="1" applyAlignment="1">
      <alignment horizontal="left"/>
    </xf>
    <xf numFmtId="0" fontId="65" fillId="0" borderId="157" xfId="0" applyFont="1" applyBorder="1" applyAlignment="1">
      <alignment horizontal="left"/>
    </xf>
    <xf numFmtId="0" fontId="65" fillId="0" borderId="157" xfId="0" quotePrefix="1" applyFont="1" applyBorder="1" applyAlignment="1">
      <alignment horizontal="left"/>
    </xf>
    <xf numFmtId="0" fontId="65" fillId="0" borderId="158" xfId="0" applyFont="1" applyBorder="1" applyAlignment="1">
      <alignment horizontal="left"/>
    </xf>
    <xf numFmtId="0" fontId="65" fillId="0" borderId="159" xfId="0" applyFont="1" applyBorder="1" applyAlignment="1">
      <alignment horizontal="left"/>
    </xf>
    <xf numFmtId="0" fontId="65" fillId="0" borderId="146" xfId="0" applyFont="1" applyBorder="1" applyAlignment="1">
      <alignment horizontal="left"/>
    </xf>
    <xf numFmtId="0" fontId="65" fillId="0" borderId="160" xfId="0" applyFont="1" applyBorder="1" applyAlignment="1">
      <alignment horizontal="left"/>
    </xf>
    <xf numFmtId="0" fontId="65" fillId="0" borderId="146" xfId="0" quotePrefix="1" applyFont="1" applyBorder="1" applyAlignment="1">
      <alignment horizontal="left"/>
    </xf>
    <xf numFmtId="0" fontId="65" fillId="0" borderId="161" xfId="0" applyFont="1" applyBorder="1" applyAlignment="1">
      <alignment horizontal="left"/>
    </xf>
    <xf numFmtId="0" fontId="65" fillId="0" borderId="162" xfId="0" applyFont="1" applyBorder="1" applyAlignment="1">
      <alignment horizontal="left"/>
    </xf>
    <xf numFmtId="0" fontId="67" fillId="0" borderId="163" xfId="0" quotePrefix="1" applyFont="1" applyBorder="1" applyAlignment="1">
      <alignment horizontal="left"/>
    </xf>
    <xf numFmtId="0" fontId="67" fillId="0" borderId="164" xfId="0" quotePrefix="1" applyFont="1" applyBorder="1" applyAlignment="1">
      <alignment horizontal="left"/>
    </xf>
    <xf numFmtId="0" fontId="68" fillId="0" borderId="165" xfId="0" applyFont="1" applyBorder="1" applyAlignment="1">
      <alignment horizontal="left"/>
    </xf>
    <xf numFmtId="0" fontId="68" fillId="0" borderId="165" xfId="0" applyFont="1" applyBorder="1"/>
    <xf numFmtId="0" fontId="68" fillId="0" borderId="165" xfId="0" applyFont="1" applyBorder="1" applyAlignment="1">
      <alignment horizontal="right"/>
    </xf>
    <xf numFmtId="0" fontId="68" fillId="0" borderId="166" xfId="0" applyFont="1" applyBorder="1"/>
    <xf numFmtId="0" fontId="68" fillId="0" borderId="167" xfId="0" applyFont="1" applyBorder="1" applyAlignment="1">
      <alignment horizontal="left"/>
    </xf>
    <xf numFmtId="0" fontId="68" fillId="0" borderId="167" xfId="0" applyFont="1" applyBorder="1"/>
    <xf numFmtId="0" fontId="68" fillId="0" borderId="167" xfId="0" applyFont="1" applyBorder="1" applyAlignment="1">
      <alignment horizontal="right"/>
    </xf>
    <xf numFmtId="0" fontId="68" fillId="0" borderId="168" xfId="0" applyFont="1" applyBorder="1"/>
    <xf numFmtId="164" fontId="69" fillId="0" borderId="151" xfId="0" applyNumberFormat="1" applyFont="1" applyBorder="1" applyProtection="1">
      <protection hidden="1"/>
    </xf>
    <xf numFmtId="0" fontId="10" fillId="0" borderId="126" xfId="0" applyFont="1" applyBorder="1"/>
    <xf numFmtId="0" fontId="68" fillId="0" borderId="163" xfId="0" applyFont="1" applyBorder="1" applyAlignment="1">
      <alignment horizontal="left"/>
    </xf>
    <xf numFmtId="0" fontId="68" fillId="0" borderId="163" xfId="0" applyFont="1" applyBorder="1"/>
    <xf numFmtId="0" fontId="68" fillId="0" borderId="163" xfId="0" applyFont="1" applyBorder="1" applyAlignment="1">
      <alignment horizontal="right"/>
    </xf>
    <xf numFmtId="0" fontId="68" fillId="0" borderId="164" xfId="0" applyFont="1" applyBorder="1"/>
    <xf numFmtId="0" fontId="0" fillId="5" borderId="0" xfId="0" applyFill="1"/>
    <xf numFmtId="14" fontId="0" fillId="5" borderId="0" xfId="0" applyNumberFormat="1" applyFill="1"/>
    <xf numFmtId="0" fontId="58" fillId="5" borderId="0" xfId="0" applyFont="1" applyFill="1" applyAlignment="1">
      <alignment horizontal="right"/>
    </xf>
    <xf numFmtId="164" fontId="18" fillId="0" borderId="0" xfId="0" quotePrefix="1" applyNumberFormat="1" applyFont="1" applyAlignment="1">
      <alignment horizontal="center" wrapText="1"/>
    </xf>
    <xf numFmtId="0" fontId="0" fillId="0" borderId="0" xfId="0" applyAlignment="1">
      <alignment horizontal="center" wrapText="1"/>
    </xf>
    <xf numFmtId="0" fontId="0" fillId="0" borderId="0" xfId="0" applyAlignment="1">
      <alignment horizontal="center"/>
    </xf>
    <xf numFmtId="0" fontId="14" fillId="0" borderId="169" xfId="0" quotePrefix="1" applyFont="1" applyBorder="1" applyAlignment="1">
      <alignment horizontal="left"/>
    </xf>
    <xf numFmtId="0" fontId="13" fillId="0" borderId="170" xfId="0" applyFont="1" applyBorder="1" applyAlignment="1">
      <alignment horizontal="left"/>
    </xf>
    <xf numFmtId="0" fontId="0" fillId="0" borderId="170" xfId="0" applyBorder="1"/>
    <xf numFmtId="0" fontId="6" fillId="0" borderId="170" xfId="0" applyFont="1" applyBorder="1"/>
    <xf numFmtId="0" fontId="8" fillId="0" borderId="170" xfId="0" quotePrefix="1" applyFont="1" applyBorder="1" applyAlignment="1">
      <alignment horizontal="right"/>
    </xf>
    <xf numFmtId="0" fontId="6" fillId="0" borderId="171" xfId="0" applyFont="1" applyBorder="1"/>
    <xf numFmtId="0" fontId="15" fillId="0" borderId="172" xfId="0" quotePrefix="1" applyFont="1" applyBorder="1" applyAlignment="1">
      <alignment horizontal="left"/>
    </xf>
    <xf numFmtId="0" fontId="16" fillId="5" borderId="14" xfId="0" applyFont="1" applyFill="1" applyBorder="1" applyAlignment="1" applyProtection="1">
      <alignment horizontal="center"/>
      <protection locked="0"/>
    </xf>
    <xf numFmtId="0" fontId="6" fillId="0" borderId="173" xfId="0" applyFont="1" applyBorder="1"/>
    <xf numFmtId="0" fontId="72" fillId="0" borderId="172" xfId="0" applyFont="1" applyBorder="1" applyAlignment="1">
      <alignment horizontal="center"/>
    </xf>
    <xf numFmtId="0" fontId="73" fillId="0" borderId="0" xfId="0" applyFont="1" applyAlignment="1">
      <alignment horizontal="center"/>
    </xf>
    <xf numFmtId="164" fontId="14" fillId="0" borderId="0" xfId="0" applyNumberFormat="1" applyFont="1" applyAlignment="1">
      <alignment horizontal="left"/>
    </xf>
    <xf numFmtId="0" fontId="14" fillId="0" borderId="0" xfId="0" applyFont="1" applyAlignment="1" applyProtection="1">
      <alignment horizontal="left"/>
      <protection hidden="1"/>
    </xf>
    <xf numFmtId="164" fontId="14" fillId="0" borderId="0" xfId="0" applyNumberFormat="1" applyFont="1" applyAlignment="1" applyProtection="1">
      <alignment horizontal="center"/>
      <protection hidden="1"/>
    </xf>
    <xf numFmtId="164" fontId="23" fillId="0" borderId="0" xfId="0" applyNumberFormat="1" applyFont="1" applyProtection="1">
      <protection locked="0"/>
    </xf>
    <xf numFmtId="0" fontId="7" fillId="5" borderId="0" xfId="0" applyFont="1" applyFill="1"/>
    <xf numFmtId="0" fontId="14" fillId="0" borderId="0" xfId="0" quotePrefix="1" applyFont="1" applyAlignment="1">
      <alignment horizontal="center"/>
    </xf>
    <xf numFmtId="6" fontId="14" fillId="5" borderId="0" xfId="0" quotePrefix="1" applyNumberFormat="1" applyFont="1" applyFill="1" applyAlignment="1" applyProtection="1">
      <alignment horizontal="right"/>
      <protection hidden="1"/>
    </xf>
    <xf numFmtId="0" fontId="0" fillId="5" borderId="0" xfId="0" applyFill="1" applyAlignment="1" applyProtection="1">
      <alignment horizontal="right"/>
      <protection hidden="1"/>
    </xf>
    <xf numFmtId="0" fontId="0" fillId="5" borderId="0" xfId="0" applyFill="1" applyProtection="1">
      <protection hidden="1"/>
    </xf>
    <xf numFmtId="0" fontId="63" fillId="5" borderId="0" xfId="0" applyFont="1" applyFill="1" applyAlignment="1" applyProtection="1">
      <alignment horizontal="right"/>
      <protection hidden="1"/>
    </xf>
    <xf numFmtId="164" fontId="14" fillId="5" borderId="0" xfId="0" applyNumberFormat="1" applyFont="1" applyFill="1" applyAlignment="1" applyProtection="1">
      <alignment horizontal="right"/>
      <protection hidden="1"/>
    </xf>
    <xf numFmtId="164" fontId="14" fillId="5" borderId="0" xfId="0" quotePrefix="1" applyNumberFormat="1" applyFont="1" applyFill="1" applyAlignment="1" applyProtection="1">
      <alignment horizontal="right"/>
      <protection hidden="1"/>
    </xf>
    <xf numFmtId="164" fontId="75" fillId="0" borderId="0" xfId="0" applyNumberFormat="1" applyFont="1" applyAlignment="1">
      <alignment horizontal="left"/>
    </xf>
    <xf numFmtId="164" fontId="6" fillId="0" borderId="0" xfId="0" quotePrefix="1" applyNumberFormat="1" applyFont="1" applyAlignment="1">
      <alignment horizontal="left"/>
    </xf>
    <xf numFmtId="0" fontId="14" fillId="5" borderId="0" xfId="0" applyFont="1" applyFill="1" applyAlignment="1">
      <alignment horizontal="left"/>
    </xf>
    <xf numFmtId="0" fontId="13" fillId="0" borderId="0" xfId="0" quotePrefix="1" applyFont="1" applyAlignment="1">
      <alignment horizontal="left"/>
    </xf>
    <xf numFmtId="164" fontId="62" fillId="0" borderId="0" xfId="0" applyNumberFormat="1" applyFont="1" applyAlignment="1">
      <alignment horizontal="left"/>
    </xf>
    <xf numFmtId="164" fontId="62" fillId="0" borderId="0" xfId="0" quotePrefix="1" applyNumberFormat="1" applyFont="1" applyAlignment="1">
      <alignment horizontal="left"/>
    </xf>
    <xf numFmtId="0" fontId="77" fillId="0" borderId="0" xfId="0" applyFont="1"/>
    <xf numFmtId="164" fontId="78" fillId="0" borderId="0" xfId="0" applyNumberFormat="1" applyFont="1"/>
    <xf numFmtId="164" fontId="79" fillId="0" borderId="0" xfId="0" applyNumberFormat="1" applyFont="1" applyProtection="1">
      <protection hidden="1"/>
    </xf>
    <xf numFmtId="0" fontId="78" fillId="0" borderId="0" xfId="0" applyFont="1"/>
    <xf numFmtId="164" fontId="13" fillId="0" borderId="0" xfId="0" applyNumberFormat="1" applyFont="1" applyAlignment="1">
      <alignment horizontal="left"/>
    </xf>
    <xf numFmtId="164" fontId="62" fillId="0" borderId="0" xfId="0" applyNumberFormat="1" applyFont="1" applyProtection="1">
      <protection hidden="1"/>
    </xf>
    <xf numFmtId="164" fontId="64" fillId="0" borderId="0" xfId="0" applyNumberFormat="1" applyFont="1" applyAlignment="1" applyProtection="1">
      <alignment horizontal="right"/>
      <protection hidden="1"/>
    </xf>
    <xf numFmtId="164" fontId="13" fillId="0" borderId="0" xfId="0" quotePrefix="1" applyNumberFormat="1" applyFont="1" applyAlignment="1">
      <alignment horizontal="right"/>
    </xf>
    <xf numFmtId="164" fontId="13" fillId="0" borderId="0" xfId="0" applyNumberFormat="1" applyFont="1" applyProtection="1">
      <protection hidden="1"/>
    </xf>
    <xf numFmtId="0" fontId="75" fillId="0" borderId="0" xfId="0" applyFont="1"/>
    <xf numFmtId="164" fontId="24" fillId="0" borderId="0" xfId="0" applyNumberFormat="1" applyFont="1" applyProtection="1">
      <protection hidden="1"/>
    </xf>
    <xf numFmtId="0" fontId="62" fillId="0" borderId="0" xfId="0" applyFont="1" applyAlignment="1">
      <alignment horizontal="left"/>
    </xf>
    <xf numFmtId="0" fontId="14" fillId="0" borderId="0" xfId="0" applyFont="1" applyAlignment="1">
      <alignment horizontal="left"/>
    </xf>
    <xf numFmtId="164" fontId="13" fillId="0" borderId="0" xfId="0" quotePrefix="1" applyNumberFormat="1" applyFont="1" applyAlignment="1">
      <alignment horizontal="left"/>
    </xf>
    <xf numFmtId="164" fontId="81" fillId="0" borderId="0" xfId="0" quotePrefix="1" applyNumberFormat="1" applyFont="1" applyAlignment="1">
      <alignment horizontal="right"/>
    </xf>
    <xf numFmtId="1" fontId="7" fillId="0" borderId="0" xfId="0" applyNumberFormat="1" applyFont="1" applyAlignment="1" applyProtection="1">
      <alignment horizontal="center"/>
      <protection hidden="1"/>
    </xf>
    <xf numFmtId="1" fontId="7" fillId="0" borderId="0" xfId="0" applyNumberFormat="1" applyFont="1" applyAlignment="1" applyProtection="1">
      <alignment horizontal="left"/>
      <protection hidden="1"/>
    </xf>
    <xf numFmtId="164" fontId="81" fillId="0" borderId="0" xfId="0" applyNumberFormat="1" applyFont="1" applyAlignment="1">
      <alignment horizontal="right"/>
    </xf>
    <xf numFmtId="164" fontId="52" fillId="0" borderId="0" xfId="0" applyNumberFormat="1" applyFont="1" applyProtection="1">
      <protection hidden="1"/>
    </xf>
    <xf numFmtId="164" fontId="38" fillId="0" borderId="0" xfId="0" applyNumberFormat="1" applyFont="1" applyAlignment="1">
      <alignment horizontal="right"/>
    </xf>
    <xf numFmtId="0" fontId="82" fillId="0" borderId="0" xfId="0" applyFont="1"/>
    <xf numFmtId="164" fontId="83" fillId="0" borderId="0" xfId="0" applyNumberFormat="1" applyFont="1" applyProtection="1">
      <protection hidden="1"/>
    </xf>
    <xf numFmtId="164" fontId="76" fillId="0" borderId="0" xfId="0" applyNumberFormat="1" applyFont="1" applyProtection="1">
      <protection hidden="1"/>
    </xf>
    <xf numFmtId="164" fontId="78" fillId="0" borderId="0" xfId="0" applyNumberFormat="1" applyFont="1" applyProtection="1">
      <protection hidden="1"/>
    </xf>
    <xf numFmtId="0" fontId="2" fillId="0" borderId="0" xfId="0" applyFont="1"/>
    <xf numFmtId="164" fontId="38" fillId="0" borderId="0" xfId="0" quotePrefix="1" applyNumberFormat="1" applyFont="1" applyAlignment="1">
      <alignment horizontal="right"/>
    </xf>
    <xf numFmtId="164" fontId="14" fillId="5" borderId="0" xfId="0" quotePrefix="1" applyNumberFormat="1" applyFont="1" applyFill="1" applyAlignment="1">
      <alignment horizontal="left"/>
    </xf>
    <xf numFmtId="164" fontId="14" fillId="0" borderId="0" xfId="0" applyNumberFormat="1" applyFont="1" applyProtection="1">
      <protection hidden="1"/>
    </xf>
    <xf numFmtId="164" fontId="45" fillId="0" borderId="0" xfId="0" quotePrefix="1" applyNumberFormat="1" applyFont="1" applyAlignment="1" applyProtection="1">
      <alignment horizontal="left"/>
      <protection hidden="1"/>
    </xf>
    <xf numFmtId="164" fontId="11" fillId="0" borderId="0" xfId="0" applyNumberFormat="1" applyFont="1" applyProtection="1">
      <protection hidden="1"/>
    </xf>
    <xf numFmtId="164" fontId="75" fillId="0" borderId="0" xfId="0" quotePrefix="1" applyNumberFormat="1" applyFont="1" applyAlignment="1">
      <alignment horizontal="left"/>
    </xf>
    <xf numFmtId="164" fontId="45" fillId="0" borderId="0" xfId="0" applyNumberFormat="1" applyFont="1" applyAlignment="1" applyProtection="1">
      <alignment horizontal="left"/>
      <protection hidden="1"/>
    </xf>
    <xf numFmtId="0" fontId="14" fillId="0" borderId="0" xfId="0" applyFont="1" applyProtection="1">
      <protection hidden="1"/>
    </xf>
    <xf numFmtId="164" fontId="63" fillId="0" borderId="0" xfId="0" applyNumberFormat="1" applyFont="1" applyProtection="1">
      <protection hidden="1"/>
    </xf>
    <xf numFmtId="0" fontId="63" fillId="0" borderId="0" xfId="0" applyFont="1"/>
    <xf numFmtId="164" fontId="75" fillId="5" borderId="0" xfId="0" quotePrefix="1" applyNumberFormat="1" applyFont="1" applyFill="1" applyAlignment="1">
      <alignment horizontal="left"/>
    </xf>
    <xf numFmtId="0" fontId="82" fillId="0" borderId="0" xfId="0" applyFont="1" applyAlignment="1">
      <alignment horizontal="left"/>
    </xf>
    <xf numFmtId="0" fontId="62" fillId="0" borderId="0" xfId="0" applyFont="1" applyProtection="1">
      <protection hidden="1"/>
    </xf>
    <xf numFmtId="164" fontId="84" fillId="0" borderId="0" xfId="0" applyNumberFormat="1" applyFont="1" applyProtection="1">
      <protection hidden="1"/>
    </xf>
    <xf numFmtId="0" fontId="84" fillId="0" borderId="0" xfId="0" applyFont="1"/>
    <xf numFmtId="164" fontId="75" fillId="5" borderId="0" xfId="0" applyNumberFormat="1" applyFont="1" applyFill="1" applyAlignment="1">
      <alignment horizontal="left"/>
    </xf>
    <xf numFmtId="164" fontId="13" fillId="5" borderId="0" xfId="0" applyNumberFormat="1" applyFont="1" applyFill="1" applyAlignment="1">
      <alignment horizontal="left"/>
    </xf>
    <xf numFmtId="164" fontId="13" fillId="5" borderId="0" xfId="0" quotePrefix="1" applyNumberFormat="1" applyFont="1" applyFill="1" applyAlignment="1">
      <alignment horizontal="left"/>
    </xf>
    <xf numFmtId="0" fontId="75" fillId="5" borderId="0" xfId="0" applyFont="1" applyFill="1"/>
    <xf numFmtId="164" fontId="11" fillId="5" borderId="0" xfId="0" applyNumberFormat="1" applyFont="1" applyFill="1" applyProtection="1">
      <protection hidden="1"/>
    </xf>
    <xf numFmtId="164" fontId="14" fillId="5" borderId="0" xfId="0" applyNumberFormat="1" applyFont="1" applyFill="1" applyProtection="1">
      <protection hidden="1"/>
    </xf>
    <xf numFmtId="164" fontId="0" fillId="5" borderId="0" xfId="0" applyNumberFormat="1" applyFill="1" applyProtection="1">
      <protection hidden="1"/>
    </xf>
    <xf numFmtId="0" fontId="62" fillId="0" borderId="0" xfId="0" applyFont="1"/>
    <xf numFmtId="1" fontId="16" fillId="0" borderId="0" xfId="0" applyNumberFormat="1" applyFont="1" applyAlignment="1" applyProtection="1">
      <alignment horizontal="center"/>
      <protection hidden="1"/>
    </xf>
    <xf numFmtId="1" fontId="16" fillId="0" borderId="0" xfId="0" applyNumberFormat="1" applyFont="1" applyAlignment="1" applyProtection="1">
      <alignment horizontal="left"/>
      <protection hidden="1"/>
    </xf>
    <xf numFmtId="0" fontId="85" fillId="0" borderId="33" xfId="0" applyFont="1" applyBorder="1" applyAlignment="1">
      <alignment horizontal="left"/>
    </xf>
    <xf numFmtId="164" fontId="20" fillId="0" borderId="33" xfId="0" applyNumberFormat="1" applyFont="1" applyBorder="1" applyAlignment="1">
      <alignment horizontal="left"/>
    </xf>
    <xf numFmtId="0" fontId="20" fillId="0" borderId="33" xfId="0" applyFont="1" applyBorder="1"/>
    <xf numFmtId="0" fontId="13" fillId="0" borderId="33" xfId="0" applyFont="1" applyBorder="1"/>
    <xf numFmtId="1" fontId="7" fillId="0" borderId="33" xfId="0" applyNumberFormat="1" applyFont="1" applyBorder="1" applyAlignment="1" applyProtection="1">
      <alignment horizontal="center"/>
      <protection hidden="1"/>
    </xf>
    <xf numFmtId="0" fontId="85" fillId="0" borderId="0" xfId="0" applyFont="1" applyAlignment="1">
      <alignment horizontal="left"/>
    </xf>
    <xf numFmtId="0" fontId="75" fillId="0" borderId="0" xfId="0" applyFont="1" applyAlignment="1">
      <alignment horizontal="left"/>
    </xf>
    <xf numFmtId="164" fontId="13" fillId="0" borderId="0" xfId="0" applyNumberFormat="1" applyFont="1"/>
    <xf numFmtId="6" fontId="14" fillId="0" borderId="0" xfId="0" quotePrefix="1" applyNumberFormat="1" applyFont="1" applyAlignment="1" applyProtection="1">
      <alignment horizontal="right"/>
      <protection hidden="1"/>
    </xf>
    <xf numFmtId="164" fontId="81" fillId="0" borderId="0" xfId="0" quotePrefix="1" applyNumberFormat="1" applyFont="1" applyAlignment="1">
      <alignment horizontal="left"/>
    </xf>
    <xf numFmtId="0" fontId="81" fillId="0" borderId="0" xfId="0" applyFont="1"/>
    <xf numFmtId="0" fontId="27" fillId="5" borderId="0" xfId="0" applyFont="1" applyFill="1" applyProtection="1">
      <protection hidden="1"/>
    </xf>
    <xf numFmtId="164" fontId="7" fillId="5" borderId="0" xfId="0" applyNumberFormat="1" applyFont="1" applyFill="1" applyProtection="1">
      <protection hidden="1"/>
    </xf>
    <xf numFmtId="0" fontId="87" fillId="5" borderId="0" xfId="0" quotePrefix="1" applyFont="1" applyFill="1" applyAlignment="1">
      <alignment horizontal="left"/>
    </xf>
    <xf numFmtId="164" fontId="13" fillId="0" borderId="0" xfId="0" applyNumberFormat="1" applyFont="1" applyProtection="1">
      <protection locked="0"/>
    </xf>
    <xf numFmtId="164" fontId="81" fillId="0" borderId="0" xfId="0" quotePrefix="1" applyNumberFormat="1" applyFont="1" applyAlignment="1">
      <alignment horizontal="left" vertical="center"/>
    </xf>
    <xf numFmtId="164" fontId="14" fillId="0" borderId="0" xfId="0" applyNumberFormat="1" applyFont="1"/>
    <xf numFmtId="0" fontId="33" fillId="0" borderId="0" xfId="0" applyFont="1"/>
    <xf numFmtId="164" fontId="87" fillId="0" borderId="0" xfId="0" quotePrefix="1" applyNumberFormat="1" applyFont="1" applyAlignment="1">
      <alignment horizontal="left"/>
    </xf>
    <xf numFmtId="0" fontId="81" fillId="0" borderId="0" xfId="0" quotePrefix="1" applyFont="1" applyAlignment="1">
      <alignment horizontal="center"/>
    </xf>
    <xf numFmtId="164" fontId="89" fillId="0" borderId="0" xfId="0" quotePrefix="1" applyNumberFormat="1" applyFont="1" applyAlignment="1">
      <alignment horizontal="left"/>
    </xf>
    <xf numFmtId="0" fontId="7" fillId="0" borderId="0" xfId="0" quotePrefix="1" applyFont="1" applyAlignment="1">
      <alignment horizontal="center"/>
    </xf>
    <xf numFmtId="0" fontId="13" fillId="0" borderId="0" xfId="0" applyFont="1" applyAlignment="1">
      <alignment horizontal="left"/>
    </xf>
    <xf numFmtId="164" fontId="45" fillId="0" borderId="0" xfId="0" applyNumberFormat="1" applyFont="1" applyAlignment="1">
      <alignment horizontal="center"/>
    </xf>
    <xf numFmtId="164" fontId="33" fillId="0" borderId="0" xfId="0" applyNumberFormat="1" applyFont="1"/>
    <xf numFmtId="164" fontId="90" fillId="0" borderId="0" xfId="0" quotePrefix="1" applyNumberFormat="1" applyFont="1" applyAlignment="1">
      <alignment horizontal="left"/>
    </xf>
    <xf numFmtId="0" fontId="85" fillId="0" borderId="0" xfId="0" applyFont="1"/>
    <xf numFmtId="164" fontId="14" fillId="0" borderId="167" xfId="0" applyNumberFormat="1" applyFont="1" applyBorder="1" applyAlignment="1">
      <alignment horizontal="center"/>
    </xf>
    <xf numFmtId="164" fontId="26" fillId="0" borderId="167" xfId="0" applyNumberFormat="1" applyFont="1" applyBorder="1" applyProtection="1">
      <protection locked="0"/>
    </xf>
    <xf numFmtId="0" fontId="14" fillId="0" borderId="0" xfId="0" applyFont="1" applyAlignment="1">
      <alignment horizontal="right"/>
    </xf>
    <xf numFmtId="0" fontId="60" fillId="0" borderId="0" xfId="0" quotePrefix="1" applyFont="1" applyAlignment="1" applyProtection="1">
      <alignment horizontal="left"/>
      <protection hidden="1"/>
    </xf>
    <xf numFmtId="164" fontId="60" fillId="0" borderId="0" xfId="0" quotePrefix="1" applyNumberFormat="1" applyFont="1" applyAlignment="1" applyProtection="1">
      <alignment horizontal="left"/>
      <protection hidden="1"/>
    </xf>
    <xf numFmtId="0" fontId="56" fillId="0" borderId="0" xfId="0" applyFont="1" applyAlignment="1" applyProtection="1">
      <alignment horizontal="left"/>
      <protection hidden="1"/>
    </xf>
    <xf numFmtId="0" fontId="56" fillId="0" borderId="0" xfId="0" quotePrefix="1" applyFont="1" applyAlignment="1" applyProtection="1">
      <alignment horizontal="left"/>
      <protection hidden="1"/>
    </xf>
    <xf numFmtId="164" fontId="56" fillId="0" borderId="0" xfId="0" quotePrefix="1" applyNumberFormat="1" applyFont="1" applyAlignment="1" applyProtection="1">
      <alignment horizontal="left"/>
      <protection hidden="1"/>
    </xf>
    <xf numFmtId="164" fontId="63" fillId="0" borderId="146" xfId="0" quotePrefix="1" applyNumberFormat="1" applyFont="1" applyBorder="1" applyAlignment="1">
      <alignment horizontal="left"/>
    </xf>
    <xf numFmtId="164" fontId="63" fillId="0" borderId="172" xfId="0" quotePrefix="1" applyNumberFormat="1" applyFont="1" applyBorder="1" applyAlignment="1">
      <alignment horizontal="left"/>
    </xf>
    <xf numFmtId="164" fontId="23" fillId="3" borderId="140" xfId="0" quotePrefix="1" applyNumberFormat="1" applyFont="1" applyFill="1" applyBorder="1" applyAlignment="1" applyProtection="1">
      <alignment horizontal="left"/>
      <protection hidden="1"/>
    </xf>
    <xf numFmtId="164" fontId="63" fillId="0" borderId="173" xfId="0" quotePrefix="1" applyNumberFormat="1" applyFont="1" applyBorder="1" applyAlignment="1">
      <alignment horizontal="left"/>
    </xf>
    <xf numFmtId="164" fontId="23" fillId="0" borderId="175" xfId="0" applyNumberFormat="1" applyFont="1" applyBorder="1" applyProtection="1">
      <protection hidden="1"/>
    </xf>
    <xf numFmtId="164" fontId="23" fillId="0" borderId="176" xfId="0" applyNumberFormat="1" applyFont="1" applyBorder="1" applyProtection="1">
      <protection hidden="1"/>
    </xf>
    <xf numFmtId="164" fontId="23" fillId="6" borderId="176" xfId="0" quotePrefix="1" applyNumberFormat="1" applyFont="1" applyFill="1" applyBorder="1" applyAlignment="1" applyProtection="1">
      <alignment horizontal="left"/>
      <protection hidden="1"/>
    </xf>
    <xf numFmtId="164" fontId="4" fillId="0" borderId="176" xfId="0" applyNumberFormat="1" applyFont="1" applyBorder="1" applyProtection="1">
      <protection hidden="1"/>
    </xf>
    <xf numFmtId="164" fontId="23" fillId="0" borderId="177" xfId="0" applyNumberFormat="1" applyFont="1" applyBorder="1" applyProtection="1">
      <protection hidden="1"/>
    </xf>
    <xf numFmtId="14" fontId="65" fillId="0" borderId="0" xfId="0" applyNumberFormat="1" applyFont="1" applyAlignment="1">
      <alignment horizontal="left"/>
    </xf>
    <xf numFmtId="164" fontId="4" fillId="0" borderId="48" xfId="0" applyNumberFormat="1" applyFont="1" applyBorder="1" applyProtection="1">
      <protection hidden="1"/>
    </xf>
    <xf numFmtId="164" fontId="4" fillId="0" borderId="178" xfId="0" applyNumberFormat="1" applyFont="1" applyBorder="1" applyProtection="1">
      <protection hidden="1"/>
    </xf>
    <xf numFmtId="164" fontId="23" fillId="6" borderId="178" xfId="0" quotePrefix="1" applyNumberFormat="1" applyFont="1" applyFill="1" applyBorder="1" applyAlignment="1" applyProtection="1">
      <alignment horizontal="left"/>
      <protection hidden="1"/>
    </xf>
    <xf numFmtId="164" fontId="23" fillId="0" borderId="178" xfId="0" applyNumberFormat="1" applyFont="1" applyBorder="1" applyProtection="1">
      <protection hidden="1"/>
    </xf>
    <xf numFmtId="164" fontId="66" fillId="0" borderId="178" xfId="0" applyNumberFormat="1" applyFont="1" applyBorder="1" applyProtection="1">
      <protection hidden="1"/>
    </xf>
    <xf numFmtId="164" fontId="66" fillId="0" borderId="179" xfId="0" applyNumberFormat="1" applyFont="1" applyBorder="1" applyProtection="1">
      <protection hidden="1"/>
    </xf>
    <xf numFmtId="164" fontId="23" fillId="0" borderId="48" xfId="0" applyNumberFormat="1" applyFont="1" applyBorder="1" applyProtection="1">
      <protection hidden="1"/>
    </xf>
    <xf numFmtId="164" fontId="23" fillId="0" borderId="179" xfId="0" applyNumberFormat="1" applyFont="1" applyBorder="1" applyProtection="1">
      <protection hidden="1"/>
    </xf>
    <xf numFmtId="164" fontId="92" fillId="0" borderId="156" xfId="2" applyFont="1" applyBorder="1" applyAlignment="1">
      <alignment horizontal="left"/>
    </xf>
    <xf numFmtId="164" fontId="92" fillId="0" borderId="157" xfId="2" applyFont="1" applyBorder="1" applyAlignment="1">
      <alignment horizontal="left"/>
    </xf>
    <xf numFmtId="164" fontId="92" fillId="0" borderId="157" xfId="2" quotePrefix="1" applyFont="1" applyBorder="1" applyAlignment="1">
      <alignment horizontal="left"/>
    </xf>
    <xf numFmtId="164" fontId="92" fillId="0" borderId="158" xfId="2" applyFont="1" applyBorder="1" applyAlignment="1">
      <alignment horizontal="left"/>
    </xf>
    <xf numFmtId="164" fontId="92" fillId="0" borderId="159" xfId="2" applyFont="1" applyBorder="1" applyAlignment="1">
      <alignment horizontal="left"/>
    </xf>
    <xf numFmtId="164" fontId="92" fillId="0" borderId="146" xfId="2" applyFont="1" applyBorder="1" applyAlignment="1">
      <alignment horizontal="left"/>
    </xf>
    <xf numFmtId="164" fontId="92" fillId="0" borderId="160" xfId="2" applyFont="1" applyBorder="1" applyAlignment="1">
      <alignment horizontal="left"/>
    </xf>
    <xf numFmtId="164" fontId="92" fillId="0" borderId="146" xfId="2" quotePrefix="1" applyFont="1" applyBorder="1" applyAlignment="1">
      <alignment horizontal="left"/>
    </xf>
    <xf numFmtId="164" fontId="92" fillId="0" borderId="161" xfId="2" applyFont="1" applyBorder="1" applyAlignment="1">
      <alignment horizontal="left"/>
    </xf>
    <xf numFmtId="164" fontId="92" fillId="0" borderId="162" xfId="2" applyFont="1" applyBorder="1" applyAlignment="1">
      <alignment horizontal="left"/>
    </xf>
    <xf numFmtId="164" fontId="93" fillId="0" borderId="163" xfId="2" quotePrefix="1" applyFont="1" applyBorder="1" applyAlignment="1">
      <alignment horizontal="left"/>
    </xf>
    <xf numFmtId="164" fontId="93" fillId="0" borderId="164" xfId="2" quotePrefix="1" applyFont="1" applyBorder="1" applyAlignment="1">
      <alignment horizontal="left"/>
    </xf>
    <xf numFmtId="0" fontId="92" fillId="0" borderId="180" xfId="0" applyFont="1" applyBorder="1"/>
    <xf numFmtId="0" fontId="92" fillId="0" borderId="167" xfId="0" applyFont="1" applyBorder="1"/>
    <xf numFmtId="1" fontId="92" fillId="0" borderId="167" xfId="0" applyNumberFormat="1" applyFont="1" applyBorder="1"/>
    <xf numFmtId="1" fontId="92" fillId="0" borderId="168" xfId="0" applyNumberFormat="1" applyFont="1" applyBorder="1"/>
    <xf numFmtId="164" fontId="69" fillId="0" borderId="178" xfId="0" applyNumberFormat="1" applyFont="1" applyBorder="1" applyProtection="1">
      <protection hidden="1"/>
    </xf>
    <xf numFmtId="164" fontId="4" fillId="0" borderId="181" xfId="0" applyNumberFormat="1" applyFont="1" applyBorder="1" applyProtection="1">
      <protection hidden="1"/>
    </xf>
    <xf numFmtId="164" fontId="4" fillId="0" borderId="182" xfId="0" applyNumberFormat="1" applyFont="1" applyBorder="1" applyProtection="1">
      <protection hidden="1"/>
    </xf>
    <xf numFmtId="164" fontId="23" fillId="0" borderId="182" xfId="0" applyNumberFormat="1" applyFont="1" applyBorder="1" applyProtection="1">
      <protection hidden="1"/>
    </xf>
    <xf numFmtId="164" fontId="69" fillId="0" borderId="182" xfId="0" applyNumberFormat="1" applyFont="1" applyBorder="1" applyProtection="1">
      <protection hidden="1"/>
    </xf>
    <xf numFmtId="164" fontId="66" fillId="0" borderId="182" xfId="0" applyNumberFormat="1" applyFont="1" applyBorder="1" applyProtection="1">
      <protection hidden="1"/>
    </xf>
    <xf numFmtId="164" fontId="66" fillId="0" borderId="183" xfId="0" applyNumberFormat="1" applyFont="1" applyBorder="1" applyProtection="1">
      <protection hidden="1"/>
    </xf>
    <xf numFmtId="0" fontId="92" fillId="0" borderId="184" xfId="0" applyFont="1" applyBorder="1"/>
    <xf numFmtId="0" fontId="92" fillId="0" borderId="163" xfId="0" applyFont="1" applyBorder="1"/>
    <xf numFmtId="1" fontId="92" fillId="0" borderId="163" xfId="0" applyNumberFormat="1" applyFont="1" applyBorder="1"/>
    <xf numFmtId="1" fontId="92" fillId="0" borderId="164" xfId="0" applyNumberFormat="1" applyFont="1" applyBorder="1"/>
    <xf numFmtId="164" fontId="14" fillId="0" borderId="0" xfId="0" quotePrefix="1" applyNumberFormat="1" applyFont="1" applyAlignment="1">
      <alignment horizontal="left" vertical="center"/>
    </xf>
    <xf numFmtId="0" fontId="58" fillId="0" borderId="128" xfId="0" quotePrefix="1" applyFont="1" applyBorder="1" applyAlignment="1">
      <alignment horizontal="left"/>
    </xf>
    <xf numFmtId="0" fontId="0" fillId="8" borderId="0" xfId="0" applyFill="1"/>
    <xf numFmtId="0" fontId="0" fillId="9" borderId="0" xfId="0" applyFill="1"/>
    <xf numFmtId="1" fontId="94" fillId="0" borderId="167" xfId="0" applyNumberFormat="1" applyFont="1" applyBorder="1"/>
    <xf numFmtId="1" fontId="94" fillId="0" borderId="158" xfId="0" applyNumberFormat="1" applyFont="1" applyBorder="1"/>
    <xf numFmtId="1" fontId="94" fillId="0" borderId="168" xfId="0" applyNumberFormat="1" applyFont="1" applyBorder="1"/>
    <xf numFmtId="0" fontId="95" fillId="0" borderId="185" xfId="0" applyFont="1" applyBorder="1"/>
    <xf numFmtId="0" fontId="95" fillId="0" borderId="186" xfId="0" applyFont="1" applyBorder="1"/>
    <xf numFmtId="1" fontId="95" fillId="0" borderId="167" xfId="0" applyNumberFormat="1" applyFont="1" applyBorder="1"/>
    <xf numFmtId="1" fontId="95" fillId="0" borderId="168" xfId="0" applyNumberFormat="1" applyFont="1" applyBorder="1"/>
    <xf numFmtId="165" fontId="24" fillId="5" borderId="167" xfId="1" applyNumberFormat="1" applyFont="1" applyFill="1" applyBorder="1" applyProtection="1">
      <protection hidden="1"/>
    </xf>
    <xf numFmtId="165" fontId="11" fillId="5" borderId="167" xfId="1" applyNumberFormat="1" applyFont="1" applyFill="1" applyBorder="1" applyProtection="1">
      <protection hidden="1"/>
    </xf>
    <xf numFmtId="165" fontId="64" fillId="5" borderId="167" xfId="1" applyNumberFormat="1" applyFont="1" applyFill="1" applyBorder="1" applyProtection="1">
      <protection hidden="1"/>
    </xf>
    <xf numFmtId="165" fontId="26" fillId="0" borderId="40" xfId="1" applyNumberFormat="1" applyFont="1" applyBorder="1" applyProtection="1">
      <protection hidden="1"/>
    </xf>
    <xf numFmtId="165" fontId="26" fillId="0" borderId="41" xfId="1" applyNumberFormat="1" applyFont="1" applyBorder="1" applyProtection="1">
      <protection hidden="1"/>
    </xf>
    <xf numFmtId="165" fontId="26" fillId="0" borderId="42" xfId="1" applyNumberFormat="1" applyFont="1" applyBorder="1" applyProtection="1">
      <protection hidden="1"/>
    </xf>
    <xf numFmtId="165" fontId="26" fillId="0" borderId="45" xfId="1" applyNumberFormat="1" applyFont="1" applyBorder="1" applyProtection="1">
      <protection hidden="1"/>
    </xf>
    <xf numFmtId="165" fontId="26" fillId="0" borderId="46" xfId="1" applyNumberFormat="1" applyFont="1" applyBorder="1" applyProtection="1">
      <protection hidden="1"/>
    </xf>
    <xf numFmtId="165" fontId="26" fillId="0" borderId="47" xfId="1" applyNumberFormat="1" applyFont="1" applyBorder="1" applyProtection="1">
      <protection hidden="1"/>
    </xf>
    <xf numFmtId="165" fontId="26" fillId="3" borderId="45" xfId="1" applyNumberFormat="1" applyFont="1" applyFill="1" applyBorder="1" applyProtection="1">
      <protection hidden="1"/>
    </xf>
    <xf numFmtId="165" fontId="26" fillId="3" borderId="46" xfId="1" applyNumberFormat="1" applyFont="1" applyFill="1" applyBorder="1" applyProtection="1">
      <protection hidden="1"/>
    </xf>
    <xf numFmtId="165" fontId="26" fillId="3" borderId="47" xfId="1" applyNumberFormat="1" applyFont="1" applyFill="1" applyBorder="1" applyProtection="1">
      <protection hidden="1"/>
    </xf>
    <xf numFmtId="165" fontId="26" fillId="0" borderId="50" xfId="1" applyNumberFormat="1" applyFont="1" applyBorder="1" applyProtection="1">
      <protection hidden="1"/>
    </xf>
    <xf numFmtId="165" fontId="20" fillId="0" borderId="54" xfId="1" applyNumberFormat="1" applyFont="1" applyBorder="1" applyProtection="1">
      <protection hidden="1"/>
    </xf>
    <xf numFmtId="165" fontId="20" fillId="0" borderId="55" xfId="1" applyNumberFormat="1" applyFont="1" applyBorder="1" applyProtection="1">
      <protection hidden="1"/>
    </xf>
    <xf numFmtId="165" fontId="23" fillId="0" borderId="58" xfId="1" applyNumberFormat="1" applyFont="1" applyBorder="1" applyProtection="1">
      <protection locked="0"/>
    </xf>
    <xf numFmtId="165" fontId="23" fillId="0" borderId="64" xfId="1" applyNumberFormat="1" applyFont="1" applyBorder="1" applyProtection="1">
      <protection locked="0"/>
    </xf>
    <xf numFmtId="165" fontId="35" fillId="3" borderId="68" xfId="1" applyNumberFormat="1" applyFont="1" applyFill="1" applyBorder="1" applyProtection="1">
      <protection hidden="1"/>
    </xf>
    <xf numFmtId="165" fontId="23" fillId="0" borderId="70" xfId="1" applyNumberFormat="1" applyFont="1" applyBorder="1" applyProtection="1">
      <protection locked="0"/>
    </xf>
    <xf numFmtId="165" fontId="26" fillId="0" borderId="70" xfId="1" applyNumberFormat="1" applyFont="1" applyBorder="1" applyProtection="1">
      <protection hidden="1"/>
    </xf>
    <xf numFmtId="165" fontId="26" fillId="0" borderId="75" xfId="1" applyNumberFormat="1" applyFont="1" applyBorder="1" applyProtection="1">
      <protection hidden="1"/>
    </xf>
    <xf numFmtId="165" fontId="23" fillId="0" borderId="31" xfId="1" applyNumberFormat="1" applyFont="1" applyBorder="1" applyProtection="1">
      <protection locked="0"/>
    </xf>
    <xf numFmtId="165" fontId="26" fillId="0" borderId="58" xfId="1" applyNumberFormat="1" applyFont="1" applyBorder="1" applyProtection="1">
      <protection hidden="1"/>
    </xf>
    <xf numFmtId="165" fontId="23" fillId="0" borderId="80" xfId="1" applyNumberFormat="1" applyFont="1" applyBorder="1" applyProtection="1">
      <protection locked="0"/>
    </xf>
    <xf numFmtId="165" fontId="26" fillId="0" borderId="31" xfId="1" applyNumberFormat="1" applyFont="1" applyBorder="1" applyProtection="1">
      <protection hidden="1"/>
    </xf>
    <xf numFmtId="165" fontId="0" fillId="0" borderId="0" xfId="1" applyNumberFormat="1" applyFont="1"/>
    <xf numFmtId="165" fontId="23" fillId="0" borderId="92" xfId="1" applyNumberFormat="1" applyFont="1" applyBorder="1" applyProtection="1">
      <protection locked="0"/>
    </xf>
    <xf numFmtId="165" fontId="23" fillId="0" borderId="96" xfId="1" applyNumberFormat="1" applyFont="1" applyBorder="1" applyProtection="1">
      <protection locked="0"/>
    </xf>
    <xf numFmtId="165" fontId="23" fillId="0" borderId="100" xfId="1" applyNumberFormat="1" applyFont="1" applyBorder="1" applyProtection="1">
      <protection locked="0"/>
    </xf>
    <xf numFmtId="165" fontId="45" fillId="0" borderId="101" xfId="1" applyNumberFormat="1" applyFont="1" applyBorder="1" applyAlignment="1">
      <alignment horizontal="center"/>
    </xf>
    <xf numFmtId="165" fontId="47" fillId="0" borderId="104" xfId="1" applyNumberFormat="1" applyFont="1" applyBorder="1" applyProtection="1">
      <protection hidden="1"/>
    </xf>
    <xf numFmtId="165" fontId="52" fillId="0" borderId="116" xfId="1" applyNumberFormat="1" applyFont="1" applyBorder="1" applyProtection="1">
      <protection hidden="1"/>
    </xf>
    <xf numFmtId="165" fontId="24" fillId="0" borderId="117" xfId="1" applyNumberFormat="1" applyFont="1" applyBorder="1" applyProtection="1">
      <protection locked="0"/>
    </xf>
    <xf numFmtId="165" fontId="24" fillId="0" borderId="96" xfId="1" applyNumberFormat="1" applyFont="1" applyBorder="1" applyProtection="1">
      <protection locked="0"/>
    </xf>
    <xf numFmtId="165" fontId="6" fillId="3" borderId="96" xfId="1" applyNumberFormat="1" applyFont="1" applyFill="1" applyBorder="1"/>
    <xf numFmtId="165" fontId="6" fillId="3" borderId="122" xfId="1" applyNumberFormat="1" applyFont="1" applyFill="1" applyBorder="1"/>
    <xf numFmtId="165" fontId="43" fillId="0" borderId="123" xfId="1" applyNumberFormat="1" applyFont="1" applyBorder="1" applyProtection="1">
      <protection hidden="1"/>
    </xf>
    <xf numFmtId="165" fontId="13" fillId="0" borderId="167" xfId="1" applyNumberFormat="1" applyFont="1" applyBorder="1" applyProtection="1">
      <protection locked="0"/>
    </xf>
    <xf numFmtId="165" fontId="24" fillId="0" borderId="0" xfId="1" applyNumberFormat="1" applyFont="1" applyProtection="1">
      <protection hidden="1"/>
    </xf>
    <xf numFmtId="165" fontId="80" fillId="5" borderId="0" xfId="1" applyNumberFormat="1" applyFont="1" applyFill="1" applyProtection="1">
      <protection hidden="1"/>
    </xf>
    <xf numFmtId="165" fontId="64" fillId="0" borderId="167" xfId="1" applyNumberFormat="1" applyFont="1" applyBorder="1" applyProtection="1">
      <protection hidden="1"/>
    </xf>
    <xf numFmtId="165" fontId="64" fillId="0" borderId="0" xfId="1" applyNumberFormat="1" applyFont="1" applyProtection="1">
      <protection hidden="1"/>
    </xf>
    <xf numFmtId="165" fontId="11" fillId="0" borderId="167" xfId="1" applyNumberFormat="1" applyFont="1" applyBorder="1" applyProtection="1">
      <protection hidden="1"/>
    </xf>
    <xf numFmtId="165" fontId="24" fillId="0" borderId="167" xfId="1" applyNumberFormat="1" applyFont="1" applyBorder="1" applyProtection="1">
      <protection hidden="1"/>
    </xf>
    <xf numFmtId="165" fontId="62" fillId="0" borderId="0" xfId="1" applyNumberFormat="1" applyFont="1" applyProtection="1">
      <protection hidden="1"/>
    </xf>
    <xf numFmtId="165" fontId="86" fillId="5" borderId="167" xfId="1" applyNumberFormat="1" applyFont="1" applyFill="1" applyBorder="1" applyProtection="1">
      <protection hidden="1"/>
    </xf>
    <xf numFmtId="165" fontId="13" fillId="3" borderId="167" xfId="1" applyNumberFormat="1" applyFont="1" applyFill="1" applyBorder="1" applyProtection="1">
      <protection hidden="1"/>
    </xf>
    <xf numFmtId="165" fontId="13" fillId="3" borderId="152" xfId="1" applyNumberFormat="1" applyFont="1" applyFill="1" applyBorder="1" applyProtection="1">
      <protection hidden="1"/>
    </xf>
    <xf numFmtId="165" fontId="27" fillId="0" borderId="0" xfId="1" applyNumberFormat="1" applyFont="1" applyProtection="1">
      <protection hidden="1"/>
    </xf>
    <xf numFmtId="165" fontId="13" fillId="0" borderId="0" xfId="1" applyNumberFormat="1" applyFont="1"/>
    <xf numFmtId="165" fontId="7" fillId="0" borderId="0" xfId="1" applyNumberFormat="1" applyFont="1" applyAlignment="1" applyProtection="1">
      <alignment horizontal="center"/>
      <protection hidden="1"/>
    </xf>
    <xf numFmtId="165" fontId="52" fillId="0" borderId="0" xfId="1" applyNumberFormat="1" applyFont="1" applyProtection="1">
      <protection hidden="1"/>
    </xf>
    <xf numFmtId="165" fontId="83" fillId="0" borderId="0" xfId="1" applyNumberFormat="1" applyFont="1" applyProtection="1">
      <protection hidden="1"/>
    </xf>
    <xf numFmtId="165" fontId="7" fillId="0" borderId="0" xfId="1" applyNumberFormat="1" applyFont="1" applyProtection="1">
      <protection hidden="1"/>
    </xf>
    <xf numFmtId="165" fontId="45" fillId="0" borderId="0" xfId="1" quotePrefix="1" applyNumberFormat="1" applyFont="1" applyAlignment="1" applyProtection="1">
      <alignment horizontal="left"/>
      <protection hidden="1"/>
    </xf>
    <xf numFmtId="165" fontId="11" fillId="0" borderId="0" xfId="1" applyNumberFormat="1" applyFont="1" applyProtection="1">
      <protection hidden="1"/>
    </xf>
    <xf numFmtId="165" fontId="45" fillId="0" borderId="0" xfId="1" applyNumberFormat="1" applyFont="1" applyAlignment="1" applyProtection="1">
      <alignment horizontal="left"/>
      <protection hidden="1"/>
    </xf>
    <xf numFmtId="165" fontId="14" fillId="0" borderId="0" xfId="1" applyNumberFormat="1" applyFont="1" applyProtection="1">
      <protection hidden="1"/>
    </xf>
    <xf numFmtId="165" fontId="11" fillId="5" borderId="0" xfId="1" applyNumberFormat="1" applyFont="1" applyFill="1" applyProtection="1">
      <protection hidden="1"/>
    </xf>
    <xf numFmtId="165" fontId="16" fillId="0" borderId="0" xfId="1" applyNumberFormat="1" applyFont="1" applyAlignment="1" applyProtection="1">
      <alignment horizontal="center"/>
      <protection hidden="1"/>
    </xf>
    <xf numFmtId="165" fontId="13" fillId="0" borderId="33" xfId="1" applyNumberFormat="1" applyFont="1" applyBorder="1"/>
    <xf numFmtId="165" fontId="7" fillId="0" borderId="33" xfId="1" applyNumberFormat="1" applyFont="1" applyBorder="1" applyAlignment="1" applyProtection="1">
      <alignment horizontal="center"/>
      <protection hidden="1"/>
    </xf>
    <xf numFmtId="165" fontId="14" fillId="0" borderId="0" xfId="1" quotePrefix="1" applyNumberFormat="1" applyFont="1" applyAlignment="1" applyProtection="1">
      <alignment horizontal="right"/>
      <protection hidden="1"/>
    </xf>
    <xf numFmtId="165" fontId="14" fillId="5" borderId="0" xfId="1" quotePrefix="1" applyNumberFormat="1" applyFont="1" applyFill="1" applyAlignment="1" applyProtection="1">
      <alignment horizontal="right"/>
      <protection hidden="1"/>
    </xf>
    <xf numFmtId="165" fontId="24" fillId="7" borderId="167" xfId="1" applyNumberFormat="1" applyFont="1" applyFill="1" applyBorder="1" applyProtection="1">
      <protection hidden="1"/>
    </xf>
    <xf numFmtId="165" fontId="0" fillId="7" borderId="0" xfId="1" applyNumberFormat="1" applyFont="1" applyFill="1"/>
    <xf numFmtId="165" fontId="13" fillId="5" borderId="167" xfId="1" applyNumberFormat="1" applyFont="1" applyFill="1" applyBorder="1" applyProtection="1">
      <protection locked="0"/>
    </xf>
    <xf numFmtId="165" fontId="13" fillId="0" borderId="0" xfId="1" applyNumberFormat="1" applyFont="1" applyProtection="1">
      <protection locked="0"/>
    </xf>
    <xf numFmtId="165" fontId="13" fillId="0" borderId="0" xfId="1" applyNumberFormat="1" applyFont="1" applyProtection="1">
      <protection hidden="1"/>
    </xf>
    <xf numFmtId="165" fontId="0" fillId="0" borderId="0" xfId="1" applyNumberFormat="1" applyFont="1" applyProtection="1">
      <protection hidden="1"/>
    </xf>
    <xf numFmtId="165" fontId="45" fillId="0" borderId="0" xfId="1" applyNumberFormat="1" applyFont="1" applyAlignment="1">
      <alignment horizontal="center"/>
    </xf>
    <xf numFmtId="165" fontId="14" fillId="5" borderId="0" xfId="1" applyNumberFormat="1" applyFont="1" applyFill="1" applyAlignment="1" applyProtection="1">
      <alignment horizontal="right"/>
      <protection hidden="1"/>
    </xf>
    <xf numFmtId="165" fontId="24" fillId="0" borderId="167" xfId="1" applyNumberFormat="1" applyFont="1" applyBorder="1" applyProtection="1">
      <protection locked="0" hidden="1"/>
    </xf>
    <xf numFmtId="165" fontId="13" fillId="7" borderId="167" xfId="1" applyNumberFormat="1" applyFont="1" applyFill="1" applyBorder="1" applyProtection="1">
      <protection hidden="1"/>
    </xf>
    <xf numFmtId="165" fontId="13" fillId="7" borderId="152" xfId="1" applyNumberFormat="1" applyFont="1" applyFill="1" applyBorder="1" applyProtection="1">
      <protection hidden="1"/>
    </xf>
    <xf numFmtId="0" fontId="17" fillId="2" borderId="0" xfId="0" quotePrefix="1" applyFont="1" applyFill="1" applyAlignment="1" applyProtection="1">
      <alignment horizontal="center"/>
      <protection hidden="1"/>
    </xf>
    <xf numFmtId="164" fontId="9" fillId="0" borderId="18" xfId="0" quotePrefix="1" applyNumberFormat="1" applyFont="1" applyBorder="1" applyAlignment="1">
      <alignment horizontal="center"/>
    </xf>
    <xf numFmtId="164" fontId="9" fillId="0" borderId="19" xfId="0" quotePrefix="1" applyNumberFormat="1" applyFont="1" applyBorder="1" applyAlignment="1">
      <alignment horizontal="center"/>
    </xf>
    <xf numFmtId="164" fontId="9" fillId="0" borderId="20" xfId="0" quotePrefix="1" applyNumberFormat="1" applyFont="1" applyBorder="1" applyAlignment="1">
      <alignment horizontal="center"/>
    </xf>
    <xf numFmtId="164" fontId="26" fillId="0" borderId="153" xfId="0" applyNumberFormat="1" applyFont="1" applyBorder="1" applyProtection="1">
      <protection locked="0"/>
    </xf>
    <xf numFmtId="0" fontId="2" fillId="0" borderId="155" xfId="0" applyFont="1" applyBorder="1" applyProtection="1">
      <protection locked="0"/>
    </xf>
    <xf numFmtId="164" fontId="26" fillId="0" borderId="167" xfId="0" applyNumberFormat="1" applyFont="1" applyBorder="1" applyProtection="1">
      <protection locked="0"/>
    </xf>
    <xf numFmtId="0" fontId="2" fillId="0" borderId="167" xfId="0" applyFont="1" applyBorder="1" applyProtection="1">
      <protection locked="0"/>
    </xf>
    <xf numFmtId="164" fontId="14" fillId="0" borderId="153" xfId="0" applyNumberFormat="1" applyFont="1" applyBorder="1" applyAlignment="1">
      <alignment horizontal="center"/>
    </xf>
    <xf numFmtId="0" fontId="6" fillId="0" borderId="155" xfId="0" applyFont="1" applyBorder="1" applyAlignment="1">
      <alignment horizontal="center"/>
    </xf>
    <xf numFmtId="164" fontId="14" fillId="0" borderId="167" xfId="0" applyNumberFormat="1" applyFont="1" applyBorder="1" applyProtection="1">
      <protection locked="0"/>
    </xf>
    <xf numFmtId="0" fontId="33" fillId="0" borderId="167" xfId="0" applyFont="1" applyBorder="1"/>
    <xf numFmtId="164" fontId="14" fillId="5" borderId="0" xfId="0" applyNumberFormat="1" applyFont="1" applyFill="1" applyAlignment="1" applyProtection="1">
      <alignment horizontal="right" wrapText="1"/>
      <protection hidden="1"/>
    </xf>
    <xf numFmtId="0" fontId="0" fillId="0" borderId="0" xfId="0" applyAlignment="1" applyProtection="1">
      <alignment wrapText="1"/>
      <protection hidden="1"/>
    </xf>
    <xf numFmtId="164" fontId="14" fillId="0" borderId="0" xfId="0" applyNumberFormat="1" applyFont="1" applyAlignment="1" applyProtection="1">
      <alignment horizontal="right" wrapText="1"/>
      <protection hidden="1"/>
    </xf>
    <xf numFmtId="164" fontId="14" fillId="5" borderId="0" xfId="0" quotePrefix="1" applyNumberFormat="1" applyFont="1" applyFill="1" applyAlignment="1" applyProtection="1">
      <alignment horizontal="right" wrapText="1"/>
      <protection hidden="1"/>
    </xf>
    <xf numFmtId="0" fontId="0" fillId="0" borderId="0" xfId="0" applyAlignment="1">
      <alignment wrapText="1"/>
    </xf>
    <xf numFmtId="0" fontId="7" fillId="0" borderId="0" xfId="0" quotePrefix="1" applyFont="1" applyAlignment="1">
      <alignment horizontal="left" wrapText="1"/>
    </xf>
    <xf numFmtId="164" fontId="18" fillId="0" borderId="0" xfId="0" quotePrefix="1" applyNumberFormat="1" applyFont="1" applyAlignment="1">
      <alignment horizontal="center" wrapText="1"/>
    </xf>
    <xf numFmtId="0" fontId="0" fillId="0" borderId="0" xfId="0" applyAlignment="1">
      <alignment horizontal="center" wrapText="1"/>
    </xf>
    <xf numFmtId="0" fontId="70" fillId="5" borderId="0" xfId="0" quotePrefix="1" applyFont="1" applyFill="1" applyAlignment="1" applyProtection="1">
      <alignment horizontal="center"/>
      <protection hidden="1"/>
    </xf>
    <xf numFmtId="0" fontId="0" fillId="0" borderId="0" xfId="0" applyAlignment="1" applyProtection="1">
      <alignment horizontal="center"/>
      <protection hidden="1"/>
    </xf>
    <xf numFmtId="0" fontId="13" fillId="0" borderId="174" xfId="0" quotePrefix="1" applyFont="1" applyBorder="1" applyAlignment="1">
      <alignment wrapText="1"/>
    </xf>
    <xf numFmtId="0" fontId="13" fillId="0" borderId="38" xfId="0" quotePrefix="1" applyFont="1" applyBorder="1" applyAlignment="1">
      <alignment wrapText="1"/>
    </xf>
    <xf numFmtId="0" fontId="13" fillId="0" borderId="151" xfId="0" quotePrefix="1" applyFont="1" applyBorder="1" applyAlignment="1">
      <alignment wrapText="1"/>
    </xf>
    <xf numFmtId="0" fontId="74" fillId="0" borderId="0" xfId="0" applyFont="1" applyAlignment="1" applyProtection="1">
      <alignment horizontal="left" wrapText="1"/>
      <protection hidden="1"/>
    </xf>
    <xf numFmtId="165" fontId="14" fillId="5" borderId="0" xfId="1" applyNumberFormat="1" applyFont="1" applyFill="1" applyAlignment="1" applyProtection="1">
      <alignment horizontal="right" wrapText="1"/>
      <protection hidden="1"/>
    </xf>
    <xf numFmtId="165" fontId="0" fillId="0" borderId="0" xfId="1" applyNumberFormat="1" applyFont="1" applyAlignment="1" applyProtection="1">
      <alignment wrapText="1"/>
      <protection hidden="1"/>
    </xf>
    <xf numFmtId="165" fontId="14" fillId="0" borderId="0" xfId="1" applyNumberFormat="1" applyFont="1" applyAlignment="1" applyProtection="1">
      <alignment horizontal="right" wrapText="1"/>
      <protection hidden="1"/>
    </xf>
    <xf numFmtId="165" fontId="6" fillId="0" borderId="0" xfId="1" applyNumberFormat="1" applyFont="1" applyAlignment="1" applyProtection="1">
      <alignment wrapText="1"/>
      <protection hidden="1"/>
    </xf>
    <xf numFmtId="0" fontId="6" fillId="0" borderId="0" xfId="0" applyFont="1" applyAlignment="1" applyProtection="1">
      <alignment wrapText="1"/>
      <protection hidden="1"/>
    </xf>
    <xf numFmtId="165" fontId="14" fillId="5" borderId="0" xfId="1" quotePrefix="1" applyNumberFormat="1" applyFont="1" applyFill="1" applyAlignment="1" applyProtection="1">
      <alignment horizontal="right" wrapText="1"/>
      <protection hidden="1"/>
    </xf>
    <xf numFmtId="165" fontId="0" fillId="0" borderId="0" xfId="1" applyNumberFormat="1" applyFont="1" applyAlignment="1">
      <alignment wrapText="1"/>
    </xf>
  </cellXfs>
  <cellStyles count="3">
    <cellStyle name="Comma" xfId="1" builtinId="3"/>
    <cellStyle name="Normal" xfId="0" builtinId="0"/>
    <cellStyle name="Normal_Sheet1" xfId="2" xr:uid="{768FDFBA-6214-40F3-952F-3FABC6E703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3</xdr:col>
      <xdr:colOff>895350</xdr:colOff>
      <xdr:row>15</xdr:row>
      <xdr:rowOff>63500</xdr:rowOff>
    </xdr:to>
    <xdr:pic>
      <xdr:nvPicPr>
        <xdr:cNvPr id="2" name="Picture 11">
          <a:extLst>
            <a:ext uri="{FF2B5EF4-FFF2-40B4-BE49-F238E27FC236}">
              <a16:creationId xmlns:a16="http://schemas.microsoft.com/office/drawing/2014/main" id="{BD48DD38-6139-4BBA-AD27-5103DC54F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350" y="1752600"/>
          <a:ext cx="5734050" cy="144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127000</xdr:colOff>
      <xdr:row>1</xdr:row>
      <xdr:rowOff>190500</xdr:rowOff>
    </xdr:from>
    <xdr:to>
      <xdr:col>1</xdr:col>
      <xdr:colOff>2762250</xdr:colOff>
      <xdr:row>5</xdr:row>
      <xdr:rowOff>76200</xdr:rowOff>
    </xdr:to>
    <xdr:pic>
      <xdr:nvPicPr>
        <xdr:cNvPr id="2" name="Picture 27">
          <a:extLst>
            <a:ext uri="{FF2B5EF4-FFF2-40B4-BE49-F238E27FC236}">
              <a16:creationId xmlns:a16="http://schemas.microsoft.com/office/drawing/2014/main" id="{3E6755E7-5760-4B15-A0B5-54E63400A2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 y="647700"/>
          <a:ext cx="3092450" cy="83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139700</xdr:colOff>
      <xdr:row>1</xdr:row>
      <xdr:rowOff>57150</xdr:rowOff>
    </xdr:from>
    <xdr:to>
      <xdr:col>1</xdr:col>
      <xdr:colOff>2482850</xdr:colOff>
      <xdr:row>6</xdr:row>
      <xdr:rowOff>44450</xdr:rowOff>
    </xdr:to>
    <xdr:pic>
      <xdr:nvPicPr>
        <xdr:cNvPr id="2" name="Picture 39">
          <a:extLst>
            <a:ext uri="{FF2B5EF4-FFF2-40B4-BE49-F238E27FC236}">
              <a16:creationId xmlns:a16="http://schemas.microsoft.com/office/drawing/2014/main" id="{4EC1C5E0-9C45-45FC-8953-8CB9474D7C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700" y="673100"/>
          <a:ext cx="2800350" cy="113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9616E-8FF2-4D6A-A13D-6084F84A0E58}">
  <dimension ref="B1:BV1013"/>
  <sheetViews>
    <sheetView showGridLines="0" tabSelected="1" zoomScale="87" zoomScaleNormal="87" workbookViewId="0">
      <selection activeCell="E127" sqref="E127:F143"/>
    </sheetView>
  </sheetViews>
  <sheetFormatPr defaultColWidth="12.5546875" defaultRowHeight="13.2" x14ac:dyDescent="0.25"/>
  <cols>
    <col min="1" max="1" width="3.77734375" customWidth="1"/>
    <col min="2" max="2" width="5.77734375" style="1" customWidth="1"/>
    <col min="3" max="3" width="63.5546875" customWidth="1"/>
    <col min="4" max="4" width="26.21875" customWidth="1"/>
    <col min="5" max="7" width="16.77734375" customWidth="1"/>
    <col min="8" max="8" width="4.77734375" customWidth="1"/>
    <col min="25" max="25" width="7.77734375" customWidth="1"/>
    <col min="26" max="26" width="6.44140625" customWidth="1"/>
    <col min="27" max="27" width="8.21875" customWidth="1"/>
    <col min="30" max="30" width="1.5546875" bestFit="1" customWidth="1"/>
    <col min="32" max="32" width="1.5546875" bestFit="1" customWidth="1"/>
    <col min="34" max="34" width="1.5546875" bestFit="1" customWidth="1"/>
    <col min="35" max="35" width="6.77734375" customWidth="1"/>
    <col min="36" max="36" width="1.5546875" bestFit="1" customWidth="1"/>
    <col min="39" max="39" width="6.21875" customWidth="1"/>
    <col min="40" max="40" width="22.77734375" customWidth="1"/>
    <col min="41" max="41" width="8.77734375" customWidth="1"/>
    <col min="42" max="42" width="11" customWidth="1"/>
    <col min="43" max="43" width="10" customWidth="1"/>
    <col min="44" max="44" width="7.77734375" customWidth="1"/>
    <col min="45" max="45" width="9.44140625" customWidth="1"/>
    <col min="46" max="46" width="8.44140625" customWidth="1"/>
    <col min="47" max="47" width="9" customWidth="1"/>
    <col min="48" max="48" width="11" customWidth="1"/>
    <col min="49" max="49" width="12.5546875" customWidth="1"/>
    <col min="50" max="50" width="14.44140625" customWidth="1"/>
    <col min="51" max="51" width="14.21875" customWidth="1"/>
    <col min="52" max="73" width="12.5546875" customWidth="1"/>
    <col min="257" max="257" width="3.77734375" customWidth="1"/>
    <col min="258" max="258" width="5.77734375" customWidth="1"/>
    <col min="259" max="259" width="63.5546875" customWidth="1"/>
    <col min="260" max="260" width="26.21875" customWidth="1"/>
    <col min="261" max="263" width="16.77734375" customWidth="1"/>
    <col min="264" max="264" width="4.77734375" customWidth="1"/>
    <col min="281" max="281" width="7.77734375" customWidth="1"/>
    <col min="282" max="282" width="6.44140625" customWidth="1"/>
    <col min="283" max="283" width="8.21875" customWidth="1"/>
    <col min="286" max="286" width="1.5546875" bestFit="1" customWidth="1"/>
    <col min="288" max="288" width="1.5546875" bestFit="1" customWidth="1"/>
    <col min="290" max="290" width="1.5546875" bestFit="1" customWidth="1"/>
    <col min="291" max="291" width="6.77734375" customWidth="1"/>
    <col min="292" max="292" width="1.5546875" bestFit="1" customWidth="1"/>
    <col min="295" max="295" width="6.21875" customWidth="1"/>
    <col min="296" max="296" width="22.77734375" customWidth="1"/>
    <col min="297" max="297" width="8.77734375" customWidth="1"/>
    <col min="298" max="298" width="11" customWidth="1"/>
    <col min="299" max="299" width="10" customWidth="1"/>
    <col min="300" max="300" width="7.77734375" customWidth="1"/>
    <col min="301" max="301" width="9.44140625" customWidth="1"/>
    <col min="302" max="302" width="8.44140625" customWidth="1"/>
    <col min="303" max="303" width="9" customWidth="1"/>
    <col min="304" max="304" width="11" customWidth="1"/>
    <col min="306" max="306" width="14.44140625" customWidth="1"/>
    <col min="307" max="307" width="14.21875" customWidth="1"/>
    <col min="513" max="513" width="3.77734375" customWidth="1"/>
    <col min="514" max="514" width="5.77734375" customWidth="1"/>
    <col min="515" max="515" width="63.5546875" customWidth="1"/>
    <col min="516" max="516" width="26.21875" customWidth="1"/>
    <col min="517" max="519" width="16.77734375" customWidth="1"/>
    <col min="520" max="520" width="4.77734375" customWidth="1"/>
    <col min="537" max="537" width="7.77734375" customWidth="1"/>
    <col min="538" max="538" width="6.44140625" customWidth="1"/>
    <col min="539" max="539" width="8.21875" customWidth="1"/>
    <col min="542" max="542" width="1.5546875" bestFit="1" customWidth="1"/>
    <col min="544" max="544" width="1.5546875" bestFit="1" customWidth="1"/>
    <col min="546" max="546" width="1.5546875" bestFit="1" customWidth="1"/>
    <col min="547" max="547" width="6.77734375" customWidth="1"/>
    <col min="548" max="548" width="1.5546875" bestFit="1" customWidth="1"/>
    <col min="551" max="551" width="6.21875" customWidth="1"/>
    <col min="552" max="552" width="22.77734375" customWidth="1"/>
    <col min="553" max="553" width="8.77734375" customWidth="1"/>
    <col min="554" max="554" width="11" customWidth="1"/>
    <col min="555" max="555" width="10" customWidth="1"/>
    <col min="556" max="556" width="7.77734375" customWidth="1"/>
    <col min="557" max="557" width="9.44140625" customWidth="1"/>
    <col min="558" max="558" width="8.44140625" customWidth="1"/>
    <col min="559" max="559" width="9" customWidth="1"/>
    <col min="560" max="560" width="11" customWidth="1"/>
    <col min="562" max="562" width="14.44140625" customWidth="1"/>
    <col min="563" max="563" width="14.21875" customWidth="1"/>
    <col min="769" max="769" width="3.77734375" customWidth="1"/>
    <col min="770" max="770" width="5.77734375" customWidth="1"/>
    <col min="771" max="771" width="63.5546875" customWidth="1"/>
    <col min="772" max="772" width="26.21875" customWidth="1"/>
    <col min="773" max="775" width="16.77734375" customWidth="1"/>
    <col min="776" max="776" width="4.77734375" customWidth="1"/>
    <col min="793" max="793" width="7.77734375" customWidth="1"/>
    <col min="794" max="794" width="6.44140625" customWidth="1"/>
    <col min="795" max="795" width="8.21875" customWidth="1"/>
    <col min="798" max="798" width="1.5546875" bestFit="1" customWidth="1"/>
    <col min="800" max="800" width="1.5546875" bestFit="1" customWidth="1"/>
    <col min="802" max="802" width="1.5546875" bestFit="1" customWidth="1"/>
    <col min="803" max="803" width="6.77734375" customWidth="1"/>
    <col min="804" max="804" width="1.5546875" bestFit="1" customWidth="1"/>
    <col min="807" max="807" width="6.21875" customWidth="1"/>
    <col min="808" max="808" width="22.77734375" customWidth="1"/>
    <col min="809" max="809" width="8.77734375" customWidth="1"/>
    <col min="810" max="810" width="11" customWidth="1"/>
    <col min="811" max="811" width="10" customWidth="1"/>
    <col min="812" max="812" width="7.77734375" customWidth="1"/>
    <col min="813" max="813" width="9.44140625" customWidth="1"/>
    <col min="814" max="814" width="8.44140625" customWidth="1"/>
    <col min="815" max="815" width="9" customWidth="1"/>
    <col min="816" max="816" width="11" customWidth="1"/>
    <col min="818" max="818" width="14.44140625" customWidth="1"/>
    <col min="819" max="819" width="14.21875" customWidth="1"/>
    <col min="1025" max="1025" width="3.77734375" customWidth="1"/>
    <col min="1026" max="1026" width="5.77734375" customWidth="1"/>
    <col min="1027" max="1027" width="63.5546875" customWidth="1"/>
    <col min="1028" max="1028" width="26.21875" customWidth="1"/>
    <col min="1029" max="1031" width="16.77734375" customWidth="1"/>
    <col min="1032" max="1032" width="4.77734375" customWidth="1"/>
    <col min="1049" max="1049" width="7.77734375" customWidth="1"/>
    <col min="1050" max="1050" width="6.44140625" customWidth="1"/>
    <col min="1051" max="1051" width="8.21875" customWidth="1"/>
    <col min="1054" max="1054" width="1.5546875" bestFit="1" customWidth="1"/>
    <col min="1056" max="1056" width="1.5546875" bestFit="1" customWidth="1"/>
    <col min="1058" max="1058" width="1.5546875" bestFit="1" customWidth="1"/>
    <col min="1059" max="1059" width="6.77734375" customWidth="1"/>
    <col min="1060" max="1060" width="1.5546875" bestFit="1" customWidth="1"/>
    <col min="1063" max="1063" width="6.21875" customWidth="1"/>
    <col min="1064" max="1064" width="22.77734375" customWidth="1"/>
    <col min="1065" max="1065" width="8.77734375" customWidth="1"/>
    <col min="1066" max="1066" width="11" customWidth="1"/>
    <col min="1067" max="1067" width="10" customWidth="1"/>
    <col min="1068" max="1068" width="7.77734375" customWidth="1"/>
    <col min="1069" max="1069" width="9.44140625" customWidth="1"/>
    <col min="1070" max="1070" width="8.44140625" customWidth="1"/>
    <col min="1071" max="1071" width="9" customWidth="1"/>
    <col min="1072" max="1072" width="11" customWidth="1"/>
    <col min="1074" max="1074" width="14.44140625" customWidth="1"/>
    <col min="1075" max="1075" width="14.21875" customWidth="1"/>
    <col min="1281" max="1281" width="3.77734375" customWidth="1"/>
    <col min="1282" max="1282" width="5.77734375" customWidth="1"/>
    <col min="1283" max="1283" width="63.5546875" customWidth="1"/>
    <col min="1284" max="1284" width="26.21875" customWidth="1"/>
    <col min="1285" max="1287" width="16.77734375" customWidth="1"/>
    <col min="1288" max="1288" width="4.77734375" customWidth="1"/>
    <col min="1305" max="1305" width="7.77734375" customWidth="1"/>
    <col min="1306" max="1306" width="6.44140625" customWidth="1"/>
    <col min="1307" max="1307" width="8.21875" customWidth="1"/>
    <col min="1310" max="1310" width="1.5546875" bestFit="1" customWidth="1"/>
    <col min="1312" max="1312" width="1.5546875" bestFit="1" customWidth="1"/>
    <col min="1314" max="1314" width="1.5546875" bestFit="1" customWidth="1"/>
    <col min="1315" max="1315" width="6.77734375" customWidth="1"/>
    <col min="1316" max="1316" width="1.5546875" bestFit="1" customWidth="1"/>
    <col min="1319" max="1319" width="6.21875" customWidth="1"/>
    <col min="1320" max="1320" width="22.77734375" customWidth="1"/>
    <col min="1321" max="1321" width="8.77734375" customWidth="1"/>
    <col min="1322" max="1322" width="11" customWidth="1"/>
    <col min="1323" max="1323" width="10" customWidth="1"/>
    <col min="1324" max="1324" width="7.77734375" customWidth="1"/>
    <col min="1325" max="1325" width="9.44140625" customWidth="1"/>
    <col min="1326" max="1326" width="8.44140625" customWidth="1"/>
    <col min="1327" max="1327" width="9" customWidth="1"/>
    <col min="1328" max="1328" width="11" customWidth="1"/>
    <col min="1330" max="1330" width="14.44140625" customWidth="1"/>
    <col min="1331" max="1331" width="14.21875" customWidth="1"/>
    <col min="1537" max="1537" width="3.77734375" customWidth="1"/>
    <col min="1538" max="1538" width="5.77734375" customWidth="1"/>
    <col min="1539" max="1539" width="63.5546875" customWidth="1"/>
    <col min="1540" max="1540" width="26.21875" customWidth="1"/>
    <col min="1541" max="1543" width="16.77734375" customWidth="1"/>
    <col min="1544" max="1544" width="4.77734375" customWidth="1"/>
    <col min="1561" max="1561" width="7.77734375" customWidth="1"/>
    <col min="1562" max="1562" width="6.44140625" customWidth="1"/>
    <col min="1563" max="1563" width="8.21875" customWidth="1"/>
    <col min="1566" max="1566" width="1.5546875" bestFit="1" customWidth="1"/>
    <col min="1568" max="1568" width="1.5546875" bestFit="1" customWidth="1"/>
    <col min="1570" max="1570" width="1.5546875" bestFit="1" customWidth="1"/>
    <col min="1571" max="1571" width="6.77734375" customWidth="1"/>
    <col min="1572" max="1572" width="1.5546875" bestFit="1" customWidth="1"/>
    <col min="1575" max="1575" width="6.21875" customWidth="1"/>
    <col min="1576" max="1576" width="22.77734375" customWidth="1"/>
    <col min="1577" max="1577" width="8.77734375" customWidth="1"/>
    <col min="1578" max="1578" width="11" customWidth="1"/>
    <col min="1579" max="1579" width="10" customWidth="1"/>
    <col min="1580" max="1580" width="7.77734375" customWidth="1"/>
    <col min="1581" max="1581" width="9.44140625" customWidth="1"/>
    <col min="1582" max="1582" width="8.44140625" customWidth="1"/>
    <col min="1583" max="1583" width="9" customWidth="1"/>
    <col min="1584" max="1584" width="11" customWidth="1"/>
    <col min="1586" max="1586" width="14.44140625" customWidth="1"/>
    <col min="1587" max="1587" width="14.21875" customWidth="1"/>
    <col min="1793" max="1793" width="3.77734375" customWidth="1"/>
    <col min="1794" max="1794" width="5.77734375" customWidth="1"/>
    <col min="1795" max="1795" width="63.5546875" customWidth="1"/>
    <col min="1796" max="1796" width="26.21875" customWidth="1"/>
    <col min="1797" max="1799" width="16.77734375" customWidth="1"/>
    <col min="1800" max="1800" width="4.77734375" customWidth="1"/>
    <col min="1817" max="1817" width="7.77734375" customWidth="1"/>
    <col min="1818" max="1818" width="6.44140625" customWidth="1"/>
    <col min="1819" max="1819" width="8.21875" customWidth="1"/>
    <col min="1822" max="1822" width="1.5546875" bestFit="1" customWidth="1"/>
    <col min="1824" max="1824" width="1.5546875" bestFit="1" customWidth="1"/>
    <col min="1826" max="1826" width="1.5546875" bestFit="1" customWidth="1"/>
    <col min="1827" max="1827" width="6.77734375" customWidth="1"/>
    <col min="1828" max="1828" width="1.5546875" bestFit="1" customWidth="1"/>
    <col min="1831" max="1831" width="6.21875" customWidth="1"/>
    <col min="1832" max="1832" width="22.77734375" customWidth="1"/>
    <col min="1833" max="1833" width="8.77734375" customWidth="1"/>
    <col min="1834" max="1834" width="11" customWidth="1"/>
    <col min="1835" max="1835" width="10" customWidth="1"/>
    <col min="1836" max="1836" width="7.77734375" customWidth="1"/>
    <col min="1837" max="1837" width="9.44140625" customWidth="1"/>
    <col min="1838" max="1838" width="8.44140625" customWidth="1"/>
    <col min="1839" max="1839" width="9" customWidth="1"/>
    <col min="1840" max="1840" width="11" customWidth="1"/>
    <col min="1842" max="1842" width="14.44140625" customWidth="1"/>
    <col min="1843" max="1843" width="14.21875" customWidth="1"/>
    <col min="2049" max="2049" width="3.77734375" customWidth="1"/>
    <col min="2050" max="2050" width="5.77734375" customWidth="1"/>
    <col min="2051" max="2051" width="63.5546875" customWidth="1"/>
    <col min="2052" max="2052" width="26.21875" customWidth="1"/>
    <col min="2053" max="2055" width="16.77734375" customWidth="1"/>
    <col min="2056" max="2056" width="4.77734375" customWidth="1"/>
    <col min="2073" max="2073" width="7.77734375" customWidth="1"/>
    <col min="2074" max="2074" width="6.44140625" customWidth="1"/>
    <col min="2075" max="2075" width="8.21875" customWidth="1"/>
    <col min="2078" max="2078" width="1.5546875" bestFit="1" customWidth="1"/>
    <col min="2080" max="2080" width="1.5546875" bestFit="1" customWidth="1"/>
    <col min="2082" max="2082" width="1.5546875" bestFit="1" customWidth="1"/>
    <col min="2083" max="2083" width="6.77734375" customWidth="1"/>
    <col min="2084" max="2084" width="1.5546875" bestFit="1" customWidth="1"/>
    <col min="2087" max="2087" width="6.21875" customWidth="1"/>
    <col min="2088" max="2088" width="22.77734375" customWidth="1"/>
    <col min="2089" max="2089" width="8.77734375" customWidth="1"/>
    <col min="2090" max="2090" width="11" customWidth="1"/>
    <col min="2091" max="2091" width="10" customWidth="1"/>
    <col min="2092" max="2092" width="7.77734375" customWidth="1"/>
    <col min="2093" max="2093" width="9.44140625" customWidth="1"/>
    <col min="2094" max="2094" width="8.44140625" customWidth="1"/>
    <col min="2095" max="2095" width="9" customWidth="1"/>
    <col min="2096" max="2096" width="11" customWidth="1"/>
    <col min="2098" max="2098" width="14.44140625" customWidth="1"/>
    <col min="2099" max="2099" width="14.21875" customWidth="1"/>
    <col min="2305" max="2305" width="3.77734375" customWidth="1"/>
    <col min="2306" max="2306" width="5.77734375" customWidth="1"/>
    <col min="2307" max="2307" width="63.5546875" customWidth="1"/>
    <col min="2308" max="2308" width="26.21875" customWidth="1"/>
    <col min="2309" max="2311" width="16.77734375" customWidth="1"/>
    <col min="2312" max="2312" width="4.77734375" customWidth="1"/>
    <col min="2329" max="2329" width="7.77734375" customWidth="1"/>
    <col min="2330" max="2330" width="6.44140625" customWidth="1"/>
    <col min="2331" max="2331" width="8.21875" customWidth="1"/>
    <col min="2334" max="2334" width="1.5546875" bestFit="1" customWidth="1"/>
    <col min="2336" max="2336" width="1.5546875" bestFit="1" customWidth="1"/>
    <col min="2338" max="2338" width="1.5546875" bestFit="1" customWidth="1"/>
    <col min="2339" max="2339" width="6.77734375" customWidth="1"/>
    <col min="2340" max="2340" width="1.5546875" bestFit="1" customWidth="1"/>
    <col min="2343" max="2343" width="6.21875" customWidth="1"/>
    <col min="2344" max="2344" width="22.77734375" customWidth="1"/>
    <col min="2345" max="2345" width="8.77734375" customWidth="1"/>
    <col min="2346" max="2346" width="11" customWidth="1"/>
    <col min="2347" max="2347" width="10" customWidth="1"/>
    <col min="2348" max="2348" width="7.77734375" customWidth="1"/>
    <col min="2349" max="2349" width="9.44140625" customWidth="1"/>
    <col min="2350" max="2350" width="8.44140625" customWidth="1"/>
    <col min="2351" max="2351" width="9" customWidth="1"/>
    <col min="2352" max="2352" width="11" customWidth="1"/>
    <col min="2354" max="2354" width="14.44140625" customWidth="1"/>
    <col min="2355" max="2355" width="14.21875" customWidth="1"/>
    <col min="2561" max="2561" width="3.77734375" customWidth="1"/>
    <col min="2562" max="2562" width="5.77734375" customWidth="1"/>
    <col min="2563" max="2563" width="63.5546875" customWidth="1"/>
    <col min="2564" max="2564" width="26.21875" customWidth="1"/>
    <col min="2565" max="2567" width="16.77734375" customWidth="1"/>
    <col min="2568" max="2568" width="4.77734375" customWidth="1"/>
    <col min="2585" max="2585" width="7.77734375" customWidth="1"/>
    <col min="2586" max="2586" width="6.44140625" customWidth="1"/>
    <col min="2587" max="2587" width="8.21875" customWidth="1"/>
    <col min="2590" max="2590" width="1.5546875" bestFit="1" customWidth="1"/>
    <col min="2592" max="2592" width="1.5546875" bestFit="1" customWidth="1"/>
    <col min="2594" max="2594" width="1.5546875" bestFit="1" customWidth="1"/>
    <col min="2595" max="2595" width="6.77734375" customWidth="1"/>
    <col min="2596" max="2596" width="1.5546875" bestFit="1" customWidth="1"/>
    <col min="2599" max="2599" width="6.21875" customWidth="1"/>
    <col min="2600" max="2600" width="22.77734375" customWidth="1"/>
    <col min="2601" max="2601" width="8.77734375" customWidth="1"/>
    <col min="2602" max="2602" width="11" customWidth="1"/>
    <col min="2603" max="2603" width="10" customWidth="1"/>
    <col min="2604" max="2604" width="7.77734375" customWidth="1"/>
    <col min="2605" max="2605" width="9.44140625" customWidth="1"/>
    <col min="2606" max="2606" width="8.44140625" customWidth="1"/>
    <col min="2607" max="2607" width="9" customWidth="1"/>
    <col min="2608" max="2608" width="11" customWidth="1"/>
    <col min="2610" max="2610" width="14.44140625" customWidth="1"/>
    <col min="2611" max="2611" width="14.21875" customWidth="1"/>
    <col min="2817" max="2817" width="3.77734375" customWidth="1"/>
    <col min="2818" max="2818" width="5.77734375" customWidth="1"/>
    <col min="2819" max="2819" width="63.5546875" customWidth="1"/>
    <col min="2820" max="2820" width="26.21875" customWidth="1"/>
    <col min="2821" max="2823" width="16.77734375" customWidth="1"/>
    <col min="2824" max="2824" width="4.77734375" customWidth="1"/>
    <col min="2841" max="2841" width="7.77734375" customWidth="1"/>
    <col min="2842" max="2842" width="6.44140625" customWidth="1"/>
    <col min="2843" max="2843" width="8.21875" customWidth="1"/>
    <col min="2846" max="2846" width="1.5546875" bestFit="1" customWidth="1"/>
    <col min="2848" max="2848" width="1.5546875" bestFit="1" customWidth="1"/>
    <col min="2850" max="2850" width="1.5546875" bestFit="1" customWidth="1"/>
    <col min="2851" max="2851" width="6.77734375" customWidth="1"/>
    <col min="2852" max="2852" width="1.5546875" bestFit="1" customWidth="1"/>
    <col min="2855" max="2855" width="6.21875" customWidth="1"/>
    <col min="2856" max="2856" width="22.77734375" customWidth="1"/>
    <col min="2857" max="2857" width="8.77734375" customWidth="1"/>
    <col min="2858" max="2858" width="11" customWidth="1"/>
    <col min="2859" max="2859" width="10" customWidth="1"/>
    <col min="2860" max="2860" width="7.77734375" customWidth="1"/>
    <col min="2861" max="2861" width="9.44140625" customWidth="1"/>
    <col min="2862" max="2862" width="8.44140625" customWidth="1"/>
    <col min="2863" max="2863" width="9" customWidth="1"/>
    <col min="2864" max="2864" width="11" customWidth="1"/>
    <col min="2866" max="2866" width="14.44140625" customWidth="1"/>
    <col min="2867" max="2867" width="14.21875" customWidth="1"/>
    <col min="3073" max="3073" width="3.77734375" customWidth="1"/>
    <col min="3074" max="3074" width="5.77734375" customWidth="1"/>
    <col min="3075" max="3075" width="63.5546875" customWidth="1"/>
    <col min="3076" max="3076" width="26.21875" customWidth="1"/>
    <col min="3077" max="3079" width="16.77734375" customWidth="1"/>
    <col min="3080" max="3080" width="4.77734375" customWidth="1"/>
    <col min="3097" max="3097" width="7.77734375" customWidth="1"/>
    <col min="3098" max="3098" width="6.44140625" customWidth="1"/>
    <col min="3099" max="3099" width="8.21875" customWidth="1"/>
    <col min="3102" max="3102" width="1.5546875" bestFit="1" customWidth="1"/>
    <col min="3104" max="3104" width="1.5546875" bestFit="1" customWidth="1"/>
    <col min="3106" max="3106" width="1.5546875" bestFit="1" customWidth="1"/>
    <col min="3107" max="3107" width="6.77734375" customWidth="1"/>
    <col min="3108" max="3108" width="1.5546875" bestFit="1" customWidth="1"/>
    <col min="3111" max="3111" width="6.21875" customWidth="1"/>
    <col min="3112" max="3112" width="22.77734375" customWidth="1"/>
    <col min="3113" max="3113" width="8.77734375" customWidth="1"/>
    <col min="3114" max="3114" width="11" customWidth="1"/>
    <col min="3115" max="3115" width="10" customWidth="1"/>
    <col min="3116" max="3116" width="7.77734375" customWidth="1"/>
    <col min="3117" max="3117" width="9.44140625" customWidth="1"/>
    <col min="3118" max="3118" width="8.44140625" customWidth="1"/>
    <col min="3119" max="3119" width="9" customWidth="1"/>
    <col min="3120" max="3120" width="11" customWidth="1"/>
    <col min="3122" max="3122" width="14.44140625" customWidth="1"/>
    <col min="3123" max="3123" width="14.21875" customWidth="1"/>
    <col min="3329" max="3329" width="3.77734375" customWidth="1"/>
    <col min="3330" max="3330" width="5.77734375" customWidth="1"/>
    <col min="3331" max="3331" width="63.5546875" customWidth="1"/>
    <col min="3332" max="3332" width="26.21875" customWidth="1"/>
    <col min="3333" max="3335" width="16.77734375" customWidth="1"/>
    <col min="3336" max="3336" width="4.77734375" customWidth="1"/>
    <col min="3353" max="3353" width="7.77734375" customWidth="1"/>
    <col min="3354" max="3354" width="6.44140625" customWidth="1"/>
    <col min="3355" max="3355" width="8.21875" customWidth="1"/>
    <col min="3358" max="3358" width="1.5546875" bestFit="1" customWidth="1"/>
    <col min="3360" max="3360" width="1.5546875" bestFit="1" customWidth="1"/>
    <col min="3362" max="3362" width="1.5546875" bestFit="1" customWidth="1"/>
    <col min="3363" max="3363" width="6.77734375" customWidth="1"/>
    <col min="3364" max="3364" width="1.5546875" bestFit="1" customWidth="1"/>
    <col min="3367" max="3367" width="6.21875" customWidth="1"/>
    <col min="3368" max="3368" width="22.77734375" customWidth="1"/>
    <col min="3369" max="3369" width="8.77734375" customWidth="1"/>
    <col min="3370" max="3370" width="11" customWidth="1"/>
    <col min="3371" max="3371" width="10" customWidth="1"/>
    <col min="3372" max="3372" width="7.77734375" customWidth="1"/>
    <col min="3373" max="3373" width="9.44140625" customWidth="1"/>
    <col min="3374" max="3374" width="8.44140625" customWidth="1"/>
    <col min="3375" max="3375" width="9" customWidth="1"/>
    <col min="3376" max="3376" width="11" customWidth="1"/>
    <col min="3378" max="3378" width="14.44140625" customWidth="1"/>
    <col min="3379" max="3379" width="14.21875" customWidth="1"/>
    <col min="3585" max="3585" width="3.77734375" customWidth="1"/>
    <col min="3586" max="3586" width="5.77734375" customWidth="1"/>
    <col min="3587" max="3587" width="63.5546875" customWidth="1"/>
    <col min="3588" max="3588" width="26.21875" customWidth="1"/>
    <col min="3589" max="3591" width="16.77734375" customWidth="1"/>
    <col min="3592" max="3592" width="4.77734375" customWidth="1"/>
    <col min="3609" max="3609" width="7.77734375" customWidth="1"/>
    <col min="3610" max="3610" width="6.44140625" customWidth="1"/>
    <col min="3611" max="3611" width="8.21875" customWidth="1"/>
    <col min="3614" max="3614" width="1.5546875" bestFit="1" customWidth="1"/>
    <col min="3616" max="3616" width="1.5546875" bestFit="1" customWidth="1"/>
    <col min="3618" max="3618" width="1.5546875" bestFit="1" customWidth="1"/>
    <col min="3619" max="3619" width="6.77734375" customWidth="1"/>
    <col min="3620" max="3620" width="1.5546875" bestFit="1" customWidth="1"/>
    <col min="3623" max="3623" width="6.21875" customWidth="1"/>
    <col min="3624" max="3624" width="22.77734375" customWidth="1"/>
    <col min="3625" max="3625" width="8.77734375" customWidth="1"/>
    <col min="3626" max="3626" width="11" customWidth="1"/>
    <col min="3627" max="3627" width="10" customWidth="1"/>
    <col min="3628" max="3628" width="7.77734375" customWidth="1"/>
    <col min="3629" max="3629" width="9.44140625" customWidth="1"/>
    <col min="3630" max="3630" width="8.44140625" customWidth="1"/>
    <col min="3631" max="3631" width="9" customWidth="1"/>
    <col min="3632" max="3632" width="11" customWidth="1"/>
    <col min="3634" max="3634" width="14.44140625" customWidth="1"/>
    <col min="3635" max="3635" width="14.21875" customWidth="1"/>
    <col min="3841" max="3841" width="3.77734375" customWidth="1"/>
    <col min="3842" max="3842" width="5.77734375" customWidth="1"/>
    <col min="3843" max="3843" width="63.5546875" customWidth="1"/>
    <col min="3844" max="3844" width="26.21875" customWidth="1"/>
    <col min="3845" max="3847" width="16.77734375" customWidth="1"/>
    <col min="3848" max="3848" width="4.77734375" customWidth="1"/>
    <col min="3865" max="3865" width="7.77734375" customWidth="1"/>
    <col min="3866" max="3866" width="6.44140625" customWidth="1"/>
    <col min="3867" max="3867" width="8.21875" customWidth="1"/>
    <col min="3870" max="3870" width="1.5546875" bestFit="1" customWidth="1"/>
    <col min="3872" max="3872" width="1.5546875" bestFit="1" customWidth="1"/>
    <col min="3874" max="3874" width="1.5546875" bestFit="1" customWidth="1"/>
    <col min="3875" max="3875" width="6.77734375" customWidth="1"/>
    <col min="3876" max="3876" width="1.5546875" bestFit="1" customWidth="1"/>
    <col min="3879" max="3879" width="6.21875" customWidth="1"/>
    <col min="3880" max="3880" width="22.77734375" customWidth="1"/>
    <col min="3881" max="3881" width="8.77734375" customWidth="1"/>
    <col min="3882" max="3882" width="11" customWidth="1"/>
    <col min="3883" max="3883" width="10" customWidth="1"/>
    <col min="3884" max="3884" width="7.77734375" customWidth="1"/>
    <col min="3885" max="3885" width="9.44140625" customWidth="1"/>
    <col min="3886" max="3886" width="8.44140625" customWidth="1"/>
    <col min="3887" max="3887" width="9" customWidth="1"/>
    <col min="3888" max="3888" width="11" customWidth="1"/>
    <col min="3890" max="3890" width="14.44140625" customWidth="1"/>
    <col min="3891" max="3891" width="14.21875" customWidth="1"/>
    <col min="4097" max="4097" width="3.77734375" customWidth="1"/>
    <col min="4098" max="4098" width="5.77734375" customWidth="1"/>
    <col min="4099" max="4099" width="63.5546875" customWidth="1"/>
    <col min="4100" max="4100" width="26.21875" customWidth="1"/>
    <col min="4101" max="4103" width="16.77734375" customWidth="1"/>
    <col min="4104" max="4104" width="4.77734375" customWidth="1"/>
    <col min="4121" max="4121" width="7.77734375" customWidth="1"/>
    <col min="4122" max="4122" width="6.44140625" customWidth="1"/>
    <col min="4123" max="4123" width="8.21875" customWidth="1"/>
    <col min="4126" max="4126" width="1.5546875" bestFit="1" customWidth="1"/>
    <col min="4128" max="4128" width="1.5546875" bestFit="1" customWidth="1"/>
    <col min="4130" max="4130" width="1.5546875" bestFit="1" customWidth="1"/>
    <col min="4131" max="4131" width="6.77734375" customWidth="1"/>
    <col min="4132" max="4132" width="1.5546875" bestFit="1" customWidth="1"/>
    <col min="4135" max="4135" width="6.21875" customWidth="1"/>
    <col min="4136" max="4136" width="22.77734375" customWidth="1"/>
    <col min="4137" max="4137" width="8.77734375" customWidth="1"/>
    <col min="4138" max="4138" width="11" customWidth="1"/>
    <col min="4139" max="4139" width="10" customWidth="1"/>
    <col min="4140" max="4140" width="7.77734375" customWidth="1"/>
    <col min="4141" max="4141" width="9.44140625" customWidth="1"/>
    <col min="4142" max="4142" width="8.44140625" customWidth="1"/>
    <col min="4143" max="4143" width="9" customWidth="1"/>
    <col min="4144" max="4144" width="11" customWidth="1"/>
    <col min="4146" max="4146" width="14.44140625" customWidth="1"/>
    <col min="4147" max="4147" width="14.21875" customWidth="1"/>
    <col min="4353" max="4353" width="3.77734375" customWidth="1"/>
    <col min="4354" max="4354" width="5.77734375" customWidth="1"/>
    <col min="4355" max="4355" width="63.5546875" customWidth="1"/>
    <col min="4356" max="4356" width="26.21875" customWidth="1"/>
    <col min="4357" max="4359" width="16.77734375" customWidth="1"/>
    <col min="4360" max="4360" width="4.77734375" customWidth="1"/>
    <col min="4377" max="4377" width="7.77734375" customWidth="1"/>
    <col min="4378" max="4378" width="6.44140625" customWidth="1"/>
    <col min="4379" max="4379" width="8.21875" customWidth="1"/>
    <col min="4382" max="4382" width="1.5546875" bestFit="1" customWidth="1"/>
    <col min="4384" max="4384" width="1.5546875" bestFit="1" customWidth="1"/>
    <col min="4386" max="4386" width="1.5546875" bestFit="1" customWidth="1"/>
    <col min="4387" max="4387" width="6.77734375" customWidth="1"/>
    <col min="4388" max="4388" width="1.5546875" bestFit="1" customWidth="1"/>
    <col min="4391" max="4391" width="6.21875" customWidth="1"/>
    <col min="4392" max="4392" width="22.77734375" customWidth="1"/>
    <col min="4393" max="4393" width="8.77734375" customWidth="1"/>
    <col min="4394" max="4394" width="11" customWidth="1"/>
    <col min="4395" max="4395" width="10" customWidth="1"/>
    <col min="4396" max="4396" width="7.77734375" customWidth="1"/>
    <col min="4397" max="4397" width="9.44140625" customWidth="1"/>
    <col min="4398" max="4398" width="8.44140625" customWidth="1"/>
    <col min="4399" max="4399" width="9" customWidth="1"/>
    <col min="4400" max="4400" width="11" customWidth="1"/>
    <col min="4402" max="4402" width="14.44140625" customWidth="1"/>
    <col min="4403" max="4403" width="14.21875" customWidth="1"/>
    <col min="4609" max="4609" width="3.77734375" customWidth="1"/>
    <col min="4610" max="4610" width="5.77734375" customWidth="1"/>
    <col min="4611" max="4611" width="63.5546875" customWidth="1"/>
    <col min="4612" max="4612" width="26.21875" customWidth="1"/>
    <col min="4613" max="4615" width="16.77734375" customWidth="1"/>
    <col min="4616" max="4616" width="4.77734375" customWidth="1"/>
    <col min="4633" max="4633" width="7.77734375" customWidth="1"/>
    <col min="4634" max="4634" width="6.44140625" customWidth="1"/>
    <col min="4635" max="4635" width="8.21875" customWidth="1"/>
    <col min="4638" max="4638" width="1.5546875" bestFit="1" customWidth="1"/>
    <col min="4640" max="4640" width="1.5546875" bestFit="1" customWidth="1"/>
    <col min="4642" max="4642" width="1.5546875" bestFit="1" customWidth="1"/>
    <col min="4643" max="4643" width="6.77734375" customWidth="1"/>
    <col min="4644" max="4644" width="1.5546875" bestFit="1" customWidth="1"/>
    <col min="4647" max="4647" width="6.21875" customWidth="1"/>
    <col min="4648" max="4648" width="22.77734375" customWidth="1"/>
    <col min="4649" max="4649" width="8.77734375" customWidth="1"/>
    <col min="4650" max="4650" width="11" customWidth="1"/>
    <col min="4651" max="4651" width="10" customWidth="1"/>
    <col min="4652" max="4652" width="7.77734375" customWidth="1"/>
    <col min="4653" max="4653" width="9.44140625" customWidth="1"/>
    <col min="4654" max="4654" width="8.44140625" customWidth="1"/>
    <col min="4655" max="4655" width="9" customWidth="1"/>
    <col min="4656" max="4656" width="11" customWidth="1"/>
    <col min="4658" max="4658" width="14.44140625" customWidth="1"/>
    <col min="4659" max="4659" width="14.21875" customWidth="1"/>
    <col min="4865" max="4865" width="3.77734375" customWidth="1"/>
    <col min="4866" max="4866" width="5.77734375" customWidth="1"/>
    <col min="4867" max="4867" width="63.5546875" customWidth="1"/>
    <col min="4868" max="4868" width="26.21875" customWidth="1"/>
    <col min="4869" max="4871" width="16.77734375" customWidth="1"/>
    <col min="4872" max="4872" width="4.77734375" customWidth="1"/>
    <col min="4889" max="4889" width="7.77734375" customWidth="1"/>
    <col min="4890" max="4890" width="6.44140625" customWidth="1"/>
    <col min="4891" max="4891" width="8.21875" customWidth="1"/>
    <col min="4894" max="4894" width="1.5546875" bestFit="1" customWidth="1"/>
    <col min="4896" max="4896" width="1.5546875" bestFit="1" customWidth="1"/>
    <col min="4898" max="4898" width="1.5546875" bestFit="1" customWidth="1"/>
    <col min="4899" max="4899" width="6.77734375" customWidth="1"/>
    <col min="4900" max="4900" width="1.5546875" bestFit="1" customWidth="1"/>
    <col min="4903" max="4903" width="6.21875" customWidth="1"/>
    <col min="4904" max="4904" width="22.77734375" customWidth="1"/>
    <col min="4905" max="4905" width="8.77734375" customWidth="1"/>
    <col min="4906" max="4906" width="11" customWidth="1"/>
    <col min="4907" max="4907" width="10" customWidth="1"/>
    <col min="4908" max="4908" width="7.77734375" customWidth="1"/>
    <col min="4909" max="4909" width="9.44140625" customWidth="1"/>
    <col min="4910" max="4910" width="8.44140625" customWidth="1"/>
    <col min="4911" max="4911" width="9" customWidth="1"/>
    <col min="4912" max="4912" width="11" customWidth="1"/>
    <col min="4914" max="4914" width="14.44140625" customWidth="1"/>
    <col min="4915" max="4915" width="14.21875" customWidth="1"/>
    <col min="5121" max="5121" width="3.77734375" customWidth="1"/>
    <col min="5122" max="5122" width="5.77734375" customWidth="1"/>
    <col min="5123" max="5123" width="63.5546875" customWidth="1"/>
    <col min="5124" max="5124" width="26.21875" customWidth="1"/>
    <col min="5125" max="5127" width="16.77734375" customWidth="1"/>
    <col min="5128" max="5128" width="4.77734375" customWidth="1"/>
    <col min="5145" max="5145" width="7.77734375" customWidth="1"/>
    <col min="5146" max="5146" width="6.44140625" customWidth="1"/>
    <col min="5147" max="5147" width="8.21875" customWidth="1"/>
    <col min="5150" max="5150" width="1.5546875" bestFit="1" customWidth="1"/>
    <col min="5152" max="5152" width="1.5546875" bestFit="1" customWidth="1"/>
    <col min="5154" max="5154" width="1.5546875" bestFit="1" customWidth="1"/>
    <col min="5155" max="5155" width="6.77734375" customWidth="1"/>
    <col min="5156" max="5156" width="1.5546875" bestFit="1" customWidth="1"/>
    <col min="5159" max="5159" width="6.21875" customWidth="1"/>
    <col min="5160" max="5160" width="22.77734375" customWidth="1"/>
    <col min="5161" max="5161" width="8.77734375" customWidth="1"/>
    <col min="5162" max="5162" width="11" customWidth="1"/>
    <col min="5163" max="5163" width="10" customWidth="1"/>
    <col min="5164" max="5164" width="7.77734375" customWidth="1"/>
    <col min="5165" max="5165" width="9.44140625" customWidth="1"/>
    <col min="5166" max="5166" width="8.44140625" customWidth="1"/>
    <col min="5167" max="5167" width="9" customWidth="1"/>
    <col min="5168" max="5168" width="11" customWidth="1"/>
    <col min="5170" max="5170" width="14.44140625" customWidth="1"/>
    <col min="5171" max="5171" width="14.21875" customWidth="1"/>
    <col min="5377" max="5377" width="3.77734375" customWidth="1"/>
    <col min="5378" max="5378" width="5.77734375" customWidth="1"/>
    <col min="5379" max="5379" width="63.5546875" customWidth="1"/>
    <col min="5380" max="5380" width="26.21875" customWidth="1"/>
    <col min="5381" max="5383" width="16.77734375" customWidth="1"/>
    <col min="5384" max="5384" width="4.77734375" customWidth="1"/>
    <col min="5401" max="5401" width="7.77734375" customWidth="1"/>
    <col min="5402" max="5402" width="6.44140625" customWidth="1"/>
    <col min="5403" max="5403" width="8.21875" customWidth="1"/>
    <col min="5406" max="5406" width="1.5546875" bestFit="1" customWidth="1"/>
    <col min="5408" max="5408" width="1.5546875" bestFit="1" customWidth="1"/>
    <col min="5410" max="5410" width="1.5546875" bestFit="1" customWidth="1"/>
    <col min="5411" max="5411" width="6.77734375" customWidth="1"/>
    <col min="5412" max="5412" width="1.5546875" bestFit="1" customWidth="1"/>
    <col min="5415" max="5415" width="6.21875" customWidth="1"/>
    <col min="5416" max="5416" width="22.77734375" customWidth="1"/>
    <col min="5417" max="5417" width="8.77734375" customWidth="1"/>
    <col min="5418" max="5418" width="11" customWidth="1"/>
    <col min="5419" max="5419" width="10" customWidth="1"/>
    <col min="5420" max="5420" width="7.77734375" customWidth="1"/>
    <col min="5421" max="5421" width="9.44140625" customWidth="1"/>
    <col min="5422" max="5422" width="8.44140625" customWidth="1"/>
    <col min="5423" max="5423" width="9" customWidth="1"/>
    <col min="5424" max="5424" width="11" customWidth="1"/>
    <col min="5426" max="5426" width="14.44140625" customWidth="1"/>
    <col min="5427" max="5427" width="14.21875" customWidth="1"/>
    <col min="5633" max="5633" width="3.77734375" customWidth="1"/>
    <col min="5634" max="5634" width="5.77734375" customWidth="1"/>
    <col min="5635" max="5635" width="63.5546875" customWidth="1"/>
    <col min="5636" max="5636" width="26.21875" customWidth="1"/>
    <col min="5637" max="5639" width="16.77734375" customWidth="1"/>
    <col min="5640" max="5640" width="4.77734375" customWidth="1"/>
    <col min="5657" max="5657" width="7.77734375" customWidth="1"/>
    <col min="5658" max="5658" width="6.44140625" customWidth="1"/>
    <col min="5659" max="5659" width="8.21875" customWidth="1"/>
    <col min="5662" max="5662" width="1.5546875" bestFit="1" customWidth="1"/>
    <col min="5664" max="5664" width="1.5546875" bestFit="1" customWidth="1"/>
    <col min="5666" max="5666" width="1.5546875" bestFit="1" customWidth="1"/>
    <col min="5667" max="5667" width="6.77734375" customWidth="1"/>
    <col min="5668" max="5668" width="1.5546875" bestFit="1" customWidth="1"/>
    <col min="5671" max="5671" width="6.21875" customWidth="1"/>
    <col min="5672" max="5672" width="22.77734375" customWidth="1"/>
    <col min="5673" max="5673" width="8.77734375" customWidth="1"/>
    <col min="5674" max="5674" width="11" customWidth="1"/>
    <col min="5675" max="5675" width="10" customWidth="1"/>
    <col min="5676" max="5676" width="7.77734375" customWidth="1"/>
    <col min="5677" max="5677" width="9.44140625" customWidth="1"/>
    <col min="5678" max="5678" width="8.44140625" customWidth="1"/>
    <col min="5679" max="5679" width="9" customWidth="1"/>
    <col min="5680" max="5680" width="11" customWidth="1"/>
    <col min="5682" max="5682" width="14.44140625" customWidth="1"/>
    <col min="5683" max="5683" width="14.21875" customWidth="1"/>
    <col min="5889" max="5889" width="3.77734375" customWidth="1"/>
    <col min="5890" max="5890" width="5.77734375" customWidth="1"/>
    <col min="5891" max="5891" width="63.5546875" customWidth="1"/>
    <col min="5892" max="5892" width="26.21875" customWidth="1"/>
    <col min="5893" max="5895" width="16.77734375" customWidth="1"/>
    <col min="5896" max="5896" width="4.77734375" customWidth="1"/>
    <col min="5913" max="5913" width="7.77734375" customWidth="1"/>
    <col min="5914" max="5914" width="6.44140625" customWidth="1"/>
    <col min="5915" max="5915" width="8.21875" customWidth="1"/>
    <col min="5918" max="5918" width="1.5546875" bestFit="1" customWidth="1"/>
    <col min="5920" max="5920" width="1.5546875" bestFit="1" customWidth="1"/>
    <col min="5922" max="5922" width="1.5546875" bestFit="1" customWidth="1"/>
    <col min="5923" max="5923" width="6.77734375" customWidth="1"/>
    <col min="5924" max="5924" width="1.5546875" bestFit="1" customWidth="1"/>
    <col min="5927" max="5927" width="6.21875" customWidth="1"/>
    <col min="5928" max="5928" width="22.77734375" customWidth="1"/>
    <col min="5929" max="5929" width="8.77734375" customWidth="1"/>
    <col min="5930" max="5930" width="11" customWidth="1"/>
    <col min="5931" max="5931" width="10" customWidth="1"/>
    <col min="5932" max="5932" width="7.77734375" customWidth="1"/>
    <col min="5933" max="5933" width="9.44140625" customWidth="1"/>
    <col min="5934" max="5934" width="8.44140625" customWidth="1"/>
    <col min="5935" max="5935" width="9" customWidth="1"/>
    <col min="5936" max="5936" width="11" customWidth="1"/>
    <col min="5938" max="5938" width="14.44140625" customWidth="1"/>
    <col min="5939" max="5939" width="14.21875" customWidth="1"/>
    <col min="6145" max="6145" width="3.77734375" customWidth="1"/>
    <col min="6146" max="6146" width="5.77734375" customWidth="1"/>
    <col min="6147" max="6147" width="63.5546875" customWidth="1"/>
    <col min="6148" max="6148" width="26.21875" customWidth="1"/>
    <col min="6149" max="6151" width="16.77734375" customWidth="1"/>
    <col min="6152" max="6152" width="4.77734375" customWidth="1"/>
    <col min="6169" max="6169" width="7.77734375" customWidth="1"/>
    <col min="6170" max="6170" width="6.44140625" customWidth="1"/>
    <col min="6171" max="6171" width="8.21875" customWidth="1"/>
    <col min="6174" max="6174" width="1.5546875" bestFit="1" customWidth="1"/>
    <col min="6176" max="6176" width="1.5546875" bestFit="1" customWidth="1"/>
    <col min="6178" max="6178" width="1.5546875" bestFit="1" customWidth="1"/>
    <col min="6179" max="6179" width="6.77734375" customWidth="1"/>
    <col min="6180" max="6180" width="1.5546875" bestFit="1" customWidth="1"/>
    <col min="6183" max="6183" width="6.21875" customWidth="1"/>
    <col min="6184" max="6184" width="22.77734375" customWidth="1"/>
    <col min="6185" max="6185" width="8.77734375" customWidth="1"/>
    <col min="6186" max="6186" width="11" customWidth="1"/>
    <col min="6187" max="6187" width="10" customWidth="1"/>
    <col min="6188" max="6188" width="7.77734375" customWidth="1"/>
    <col min="6189" max="6189" width="9.44140625" customWidth="1"/>
    <col min="6190" max="6190" width="8.44140625" customWidth="1"/>
    <col min="6191" max="6191" width="9" customWidth="1"/>
    <col min="6192" max="6192" width="11" customWidth="1"/>
    <col min="6194" max="6194" width="14.44140625" customWidth="1"/>
    <col min="6195" max="6195" width="14.21875" customWidth="1"/>
    <col min="6401" max="6401" width="3.77734375" customWidth="1"/>
    <col min="6402" max="6402" width="5.77734375" customWidth="1"/>
    <col min="6403" max="6403" width="63.5546875" customWidth="1"/>
    <col min="6404" max="6404" width="26.21875" customWidth="1"/>
    <col min="6405" max="6407" width="16.77734375" customWidth="1"/>
    <col min="6408" max="6408" width="4.77734375" customWidth="1"/>
    <col min="6425" max="6425" width="7.77734375" customWidth="1"/>
    <col min="6426" max="6426" width="6.44140625" customWidth="1"/>
    <col min="6427" max="6427" width="8.21875" customWidth="1"/>
    <col min="6430" max="6430" width="1.5546875" bestFit="1" customWidth="1"/>
    <col min="6432" max="6432" width="1.5546875" bestFit="1" customWidth="1"/>
    <col min="6434" max="6434" width="1.5546875" bestFit="1" customWidth="1"/>
    <col min="6435" max="6435" width="6.77734375" customWidth="1"/>
    <col min="6436" max="6436" width="1.5546875" bestFit="1" customWidth="1"/>
    <col min="6439" max="6439" width="6.21875" customWidth="1"/>
    <col min="6440" max="6440" width="22.77734375" customWidth="1"/>
    <col min="6441" max="6441" width="8.77734375" customWidth="1"/>
    <col min="6442" max="6442" width="11" customWidth="1"/>
    <col min="6443" max="6443" width="10" customWidth="1"/>
    <col min="6444" max="6444" width="7.77734375" customWidth="1"/>
    <col min="6445" max="6445" width="9.44140625" customWidth="1"/>
    <col min="6446" max="6446" width="8.44140625" customWidth="1"/>
    <col min="6447" max="6447" width="9" customWidth="1"/>
    <col min="6448" max="6448" width="11" customWidth="1"/>
    <col min="6450" max="6450" width="14.44140625" customWidth="1"/>
    <col min="6451" max="6451" width="14.21875" customWidth="1"/>
    <col min="6657" max="6657" width="3.77734375" customWidth="1"/>
    <col min="6658" max="6658" width="5.77734375" customWidth="1"/>
    <col min="6659" max="6659" width="63.5546875" customWidth="1"/>
    <col min="6660" max="6660" width="26.21875" customWidth="1"/>
    <col min="6661" max="6663" width="16.77734375" customWidth="1"/>
    <col min="6664" max="6664" width="4.77734375" customWidth="1"/>
    <col min="6681" max="6681" width="7.77734375" customWidth="1"/>
    <col min="6682" max="6682" width="6.44140625" customWidth="1"/>
    <col min="6683" max="6683" width="8.21875" customWidth="1"/>
    <col min="6686" max="6686" width="1.5546875" bestFit="1" customWidth="1"/>
    <col min="6688" max="6688" width="1.5546875" bestFit="1" customWidth="1"/>
    <col min="6690" max="6690" width="1.5546875" bestFit="1" customWidth="1"/>
    <col min="6691" max="6691" width="6.77734375" customWidth="1"/>
    <col min="6692" max="6692" width="1.5546875" bestFit="1" customWidth="1"/>
    <col min="6695" max="6695" width="6.21875" customWidth="1"/>
    <col min="6696" max="6696" width="22.77734375" customWidth="1"/>
    <col min="6697" max="6697" width="8.77734375" customWidth="1"/>
    <col min="6698" max="6698" width="11" customWidth="1"/>
    <col min="6699" max="6699" width="10" customWidth="1"/>
    <col min="6700" max="6700" width="7.77734375" customWidth="1"/>
    <col min="6701" max="6701" width="9.44140625" customWidth="1"/>
    <col min="6702" max="6702" width="8.44140625" customWidth="1"/>
    <col min="6703" max="6703" width="9" customWidth="1"/>
    <col min="6704" max="6704" width="11" customWidth="1"/>
    <col min="6706" max="6706" width="14.44140625" customWidth="1"/>
    <col min="6707" max="6707" width="14.21875" customWidth="1"/>
    <col min="6913" max="6913" width="3.77734375" customWidth="1"/>
    <col min="6914" max="6914" width="5.77734375" customWidth="1"/>
    <col min="6915" max="6915" width="63.5546875" customWidth="1"/>
    <col min="6916" max="6916" width="26.21875" customWidth="1"/>
    <col min="6917" max="6919" width="16.77734375" customWidth="1"/>
    <col min="6920" max="6920" width="4.77734375" customWidth="1"/>
    <col min="6937" max="6937" width="7.77734375" customWidth="1"/>
    <col min="6938" max="6938" width="6.44140625" customWidth="1"/>
    <col min="6939" max="6939" width="8.21875" customWidth="1"/>
    <col min="6942" max="6942" width="1.5546875" bestFit="1" customWidth="1"/>
    <col min="6944" max="6944" width="1.5546875" bestFit="1" customWidth="1"/>
    <col min="6946" max="6946" width="1.5546875" bestFit="1" customWidth="1"/>
    <col min="6947" max="6947" width="6.77734375" customWidth="1"/>
    <col min="6948" max="6948" width="1.5546875" bestFit="1" customWidth="1"/>
    <col min="6951" max="6951" width="6.21875" customWidth="1"/>
    <col min="6952" max="6952" width="22.77734375" customWidth="1"/>
    <col min="6953" max="6953" width="8.77734375" customWidth="1"/>
    <col min="6954" max="6954" width="11" customWidth="1"/>
    <col min="6955" max="6955" width="10" customWidth="1"/>
    <col min="6956" max="6956" width="7.77734375" customWidth="1"/>
    <col min="6957" max="6957" width="9.44140625" customWidth="1"/>
    <col min="6958" max="6958" width="8.44140625" customWidth="1"/>
    <col min="6959" max="6959" width="9" customWidth="1"/>
    <col min="6960" max="6960" width="11" customWidth="1"/>
    <col min="6962" max="6962" width="14.44140625" customWidth="1"/>
    <col min="6963" max="6963" width="14.21875" customWidth="1"/>
    <col min="7169" max="7169" width="3.77734375" customWidth="1"/>
    <col min="7170" max="7170" width="5.77734375" customWidth="1"/>
    <col min="7171" max="7171" width="63.5546875" customWidth="1"/>
    <col min="7172" max="7172" width="26.21875" customWidth="1"/>
    <col min="7173" max="7175" width="16.77734375" customWidth="1"/>
    <col min="7176" max="7176" width="4.77734375" customWidth="1"/>
    <col min="7193" max="7193" width="7.77734375" customWidth="1"/>
    <col min="7194" max="7194" width="6.44140625" customWidth="1"/>
    <col min="7195" max="7195" width="8.21875" customWidth="1"/>
    <col min="7198" max="7198" width="1.5546875" bestFit="1" customWidth="1"/>
    <col min="7200" max="7200" width="1.5546875" bestFit="1" customWidth="1"/>
    <col min="7202" max="7202" width="1.5546875" bestFit="1" customWidth="1"/>
    <col min="7203" max="7203" width="6.77734375" customWidth="1"/>
    <col min="7204" max="7204" width="1.5546875" bestFit="1" customWidth="1"/>
    <col min="7207" max="7207" width="6.21875" customWidth="1"/>
    <col min="7208" max="7208" width="22.77734375" customWidth="1"/>
    <col min="7209" max="7209" width="8.77734375" customWidth="1"/>
    <col min="7210" max="7210" width="11" customWidth="1"/>
    <col min="7211" max="7211" width="10" customWidth="1"/>
    <col min="7212" max="7212" width="7.77734375" customWidth="1"/>
    <col min="7213" max="7213" width="9.44140625" customWidth="1"/>
    <col min="7214" max="7214" width="8.44140625" customWidth="1"/>
    <col min="7215" max="7215" width="9" customWidth="1"/>
    <col min="7216" max="7216" width="11" customWidth="1"/>
    <col min="7218" max="7218" width="14.44140625" customWidth="1"/>
    <col min="7219" max="7219" width="14.21875" customWidth="1"/>
    <col min="7425" max="7425" width="3.77734375" customWidth="1"/>
    <col min="7426" max="7426" width="5.77734375" customWidth="1"/>
    <col min="7427" max="7427" width="63.5546875" customWidth="1"/>
    <col min="7428" max="7428" width="26.21875" customWidth="1"/>
    <col min="7429" max="7431" width="16.77734375" customWidth="1"/>
    <col min="7432" max="7432" width="4.77734375" customWidth="1"/>
    <col min="7449" max="7449" width="7.77734375" customWidth="1"/>
    <col min="7450" max="7450" width="6.44140625" customWidth="1"/>
    <col min="7451" max="7451" width="8.21875" customWidth="1"/>
    <col min="7454" max="7454" width="1.5546875" bestFit="1" customWidth="1"/>
    <col min="7456" max="7456" width="1.5546875" bestFit="1" customWidth="1"/>
    <col min="7458" max="7458" width="1.5546875" bestFit="1" customWidth="1"/>
    <col min="7459" max="7459" width="6.77734375" customWidth="1"/>
    <col min="7460" max="7460" width="1.5546875" bestFit="1" customWidth="1"/>
    <col min="7463" max="7463" width="6.21875" customWidth="1"/>
    <col min="7464" max="7464" width="22.77734375" customWidth="1"/>
    <col min="7465" max="7465" width="8.77734375" customWidth="1"/>
    <col min="7466" max="7466" width="11" customWidth="1"/>
    <col min="7467" max="7467" width="10" customWidth="1"/>
    <col min="7468" max="7468" width="7.77734375" customWidth="1"/>
    <col min="7469" max="7469" width="9.44140625" customWidth="1"/>
    <col min="7470" max="7470" width="8.44140625" customWidth="1"/>
    <col min="7471" max="7471" width="9" customWidth="1"/>
    <col min="7472" max="7472" width="11" customWidth="1"/>
    <col min="7474" max="7474" width="14.44140625" customWidth="1"/>
    <col min="7475" max="7475" width="14.21875" customWidth="1"/>
    <col min="7681" max="7681" width="3.77734375" customWidth="1"/>
    <col min="7682" max="7682" width="5.77734375" customWidth="1"/>
    <col min="7683" max="7683" width="63.5546875" customWidth="1"/>
    <col min="7684" max="7684" width="26.21875" customWidth="1"/>
    <col min="7685" max="7687" width="16.77734375" customWidth="1"/>
    <col min="7688" max="7688" width="4.77734375" customWidth="1"/>
    <col min="7705" max="7705" width="7.77734375" customWidth="1"/>
    <col min="7706" max="7706" width="6.44140625" customWidth="1"/>
    <col min="7707" max="7707" width="8.21875" customWidth="1"/>
    <col min="7710" max="7710" width="1.5546875" bestFit="1" customWidth="1"/>
    <col min="7712" max="7712" width="1.5546875" bestFit="1" customWidth="1"/>
    <col min="7714" max="7714" width="1.5546875" bestFit="1" customWidth="1"/>
    <col min="7715" max="7715" width="6.77734375" customWidth="1"/>
    <col min="7716" max="7716" width="1.5546875" bestFit="1" customWidth="1"/>
    <col min="7719" max="7719" width="6.21875" customWidth="1"/>
    <col min="7720" max="7720" width="22.77734375" customWidth="1"/>
    <col min="7721" max="7721" width="8.77734375" customWidth="1"/>
    <col min="7722" max="7722" width="11" customWidth="1"/>
    <col min="7723" max="7723" width="10" customWidth="1"/>
    <col min="7724" max="7724" width="7.77734375" customWidth="1"/>
    <col min="7725" max="7725" width="9.44140625" customWidth="1"/>
    <col min="7726" max="7726" width="8.44140625" customWidth="1"/>
    <col min="7727" max="7727" width="9" customWidth="1"/>
    <col min="7728" max="7728" width="11" customWidth="1"/>
    <col min="7730" max="7730" width="14.44140625" customWidth="1"/>
    <col min="7731" max="7731" width="14.21875" customWidth="1"/>
    <col min="7937" max="7937" width="3.77734375" customWidth="1"/>
    <col min="7938" max="7938" width="5.77734375" customWidth="1"/>
    <col min="7939" max="7939" width="63.5546875" customWidth="1"/>
    <col min="7940" max="7940" width="26.21875" customWidth="1"/>
    <col min="7941" max="7943" width="16.77734375" customWidth="1"/>
    <col min="7944" max="7944" width="4.77734375" customWidth="1"/>
    <col min="7961" max="7961" width="7.77734375" customWidth="1"/>
    <col min="7962" max="7962" width="6.44140625" customWidth="1"/>
    <col min="7963" max="7963" width="8.21875" customWidth="1"/>
    <col min="7966" max="7966" width="1.5546875" bestFit="1" customWidth="1"/>
    <col min="7968" max="7968" width="1.5546875" bestFit="1" customWidth="1"/>
    <col min="7970" max="7970" width="1.5546875" bestFit="1" customWidth="1"/>
    <col min="7971" max="7971" width="6.77734375" customWidth="1"/>
    <col min="7972" max="7972" width="1.5546875" bestFit="1" customWidth="1"/>
    <col min="7975" max="7975" width="6.21875" customWidth="1"/>
    <col min="7976" max="7976" width="22.77734375" customWidth="1"/>
    <col min="7977" max="7977" width="8.77734375" customWidth="1"/>
    <col min="7978" max="7978" width="11" customWidth="1"/>
    <col min="7979" max="7979" width="10" customWidth="1"/>
    <col min="7980" max="7980" width="7.77734375" customWidth="1"/>
    <col min="7981" max="7981" width="9.44140625" customWidth="1"/>
    <col min="7982" max="7982" width="8.44140625" customWidth="1"/>
    <col min="7983" max="7983" width="9" customWidth="1"/>
    <col min="7984" max="7984" width="11" customWidth="1"/>
    <col min="7986" max="7986" width="14.44140625" customWidth="1"/>
    <col min="7987" max="7987" width="14.21875" customWidth="1"/>
    <col min="8193" max="8193" width="3.77734375" customWidth="1"/>
    <col min="8194" max="8194" width="5.77734375" customWidth="1"/>
    <col min="8195" max="8195" width="63.5546875" customWidth="1"/>
    <col min="8196" max="8196" width="26.21875" customWidth="1"/>
    <col min="8197" max="8199" width="16.77734375" customWidth="1"/>
    <col min="8200" max="8200" width="4.77734375" customWidth="1"/>
    <col min="8217" max="8217" width="7.77734375" customWidth="1"/>
    <col min="8218" max="8218" width="6.44140625" customWidth="1"/>
    <col min="8219" max="8219" width="8.21875" customWidth="1"/>
    <col min="8222" max="8222" width="1.5546875" bestFit="1" customWidth="1"/>
    <col min="8224" max="8224" width="1.5546875" bestFit="1" customWidth="1"/>
    <col min="8226" max="8226" width="1.5546875" bestFit="1" customWidth="1"/>
    <col min="8227" max="8227" width="6.77734375" customWidth="1"/>
    <col min="8228" max="8228" width="1.5546875" bestFit="1" customWidth="1"/>
    <col min="8231" max="8231" width="6.21875" customWidth="1"/>
    <col min="8232" max="8232" width="22.77734375" customWidth="1"/>
    <col min="8233" max="8233" width="8.77734375" customWidth="1"/>
    <col min="8234" max="8234" width="11" customWidth="1"/>
    <col min="8235" max="8235" width="10" customWidth="1"/>
    <col min="8236" max="8236" width="7.77734375" customWidth="1"/>
    <col min="8237" max="8237" width="9.44140625" customWidth="1"/>
    <col min="8238" max="8238" width="8.44140625" customWidth="1"/>
    <col min="8239" max="8239" width="9" customWidth="1"/>
    <col min="8240" max="8240" width="11" customWidth="1"/>
    <col min="8242" max="8242" width="14.44140625" customWidth="1"/>
    <col min="8243" max="8243" width="14.21875" customWidth="1"/>
    <col min="8449" max="8449" width="3.77734375" customWidth="1"/>
    <col min="8450" max="8450" width="5.77734375" customWidth="1"/>
    <col min="8451" max="8451" width="63.5546875" customWidth="1"/>
    <col min="8452" max="8452" width="26.21875" customWidth="1"/>
    <col min="8453" max="8455" width="16.77734375" customWidth="1"/>
    <col min="8456" max="8456" width="4.77734375" customWidth="1"/>
    <col min="8473" max="8473" width="7.77734375" customWidth="1"/>
    <col min="8474" max="8474" width="6.44140625" customWidth="1"/>
    <col min="8475" max="8475" width="8.21875" customWidth="1"/>
    <col min="8478" max="8478" width="1.5546875" bestFit="1" customWidth="1"/>
    <col min="8480" max="8480" width="1.5546875" bestFit="1" customWidth="1"/>
    <col min="8482" max="8482" width="1.5546875" bestFit="1" customWidth="1"/>
    <col min="8483" max="8483" width="6.77734375" customWidth="1"/>
    <col min="8484" max="8484" width="1.5546875" bestFit="1" customWidth="1"/>
    <col min="8487" max="8487" width="6.21875" customWidth="1"/>
    <col min="8488" max="8488" width="22.77734375" customWidth="1"/>
    <col min="8489" max="8489" width="8.77734375" customWidth="1"/>
    <col min="8490" max="8490" width="11" customWidth="1"/>
    <col min="8491" max="8491" width="10" customWidth="1"/>
    <col min="8492" max="8492" width="7.77734375" customWidth="1"/>
    <col min="8493" max="8493" width="9.44140625" customWidth="1"/>
    <col min="8494" max="8494" width="8.44140625" customWidth="1"/>
    <col min="8495" max="8495" width="9" customWidth="1"/>
    <col min="8496" max="8496" width="11" customWidth="1"/>
    <col min="8498" max="8498" width="14.44140625" customWidth="1"/>
    <col min="8499" max="8499" width="14.21875" customWidth="1"/>
    <col min="8705" max="8705" width="3.77734375" customWidth="1"/>
    <col min="8706" max="8706" width="5.77734375" customWidth="1"/>
    <col min="8707" max="8707" width="63.5546875" customWidth="1"/>
    <col min="8708" max="8708" width="26.21875" customWidth="1"/>
    <col min="8709" max="8711" width="16.77734375" customWidth="1"/>
    <col min="8712" max="8712" width="4.77734375" customWidth="1"/>
    <col min="8729" max="8729" width="7.77734375" customWidth="1"/>
    <col min="8730" max="8730" width="6.44140625" customWidth="1"/>
    <col min="8731" max="8731" width="8.21875" customWidth="1"/>
    <col min="8734" max="8734" width="1.5546875" bestFit="1" customWidth="1"/>
    <col min="8736" max="8736" width="1.5546875" bestFit="1" customWidth="1"/>
    <col min="8738" max="8738" width="1.5546875" bestFit="1" customWidth="1"/>
    <col min="8739" max="8739" width="6.77734375" customWidth="1"/>
    <col min="8740" max="8740" width="1.5546875" bestFit="1" customWidth="1"/>
    <col min="8743" max="8743" width="6.21875" customWidth="1"/>
    <col min="8744" max="8744" width="22.77734375" customWidth="1"/>
    <col min="8745" max="8745" width="8.77734375" customWidth="1"/>
    <col min="8746" max="8746" width="11" customWidth="1"/>
    <col min="8747" max="8747" width="10" customWidth="1"/>
    <col min="8748" max="8748" width="7.77734375" customWidth="1"/>
    <col min="8749" max="8749" width="9.44140625" customWidth="1"/>
    <col min="8750" max="8750" width="8.44140625" customWidth="1"/>
    <col min="8751" max="8751" width="9" customWidth="1"/>
    <col min="8752" max="8752" width="11" customWidth="1"/>
    <col min="8754" max="8754" width="14.44140625" customWidth="1"/>
    <col min="8755" max="8755" width="14.21875" customWidth="1"/>
    <col min="8961" max="8961" width="3.77734375" customWidth="1"/>
    <col min="8962" max="8962" width="5.77734375" customWidth="1"/>
    <col min="8963" max="8963" width="63.5546875" customWidth="1"/>
    <col min="8964" max="8964" width="26.21875" customWidth="1"/>
    <col min="8965" max="8967" width="16.77734375" customWidth="1"/>
    <col min="8968" max="8968" width="4.77734375" customWidth="1"/>
    <col min="8985" max="8985" width="7.77734375" customWidth="1"/>
    <col min="8986" max="8986" width="6.44140625" customWidth="1"/>
    <col min="8987" max="8987" width="8.21875" customWidth="1"/>
    <col min="8990" max="8990" width="1.5546875" bestFit="1" customWidth="1"/>
    <col min="8992" max="8992" width="1.5546875" bestFit="1" customWidth="1"/>
    <col min="8994" max="8994" width="1.5546875" bestFit="1" customWidth="1"/>
    <col min="8995" max="8995" width="6.77734375" customWidth="1"/>
    <col min="8996" max="8996" width="1.5546875" bestFit="1" customWidth="1"/>
    <col min="8999" max="8999" width="6.21875" customWidth="1"/>
    <col min="9000" max="9000" width="22.77734375" customWidth="1"/>
    <col min="9001" max="9001" width="8.77734375" customWidth="1"/>
    <col min="9002" max="9002" width="11" customWidth="1"/>
    <col min="9003" max="9003" width="10" customWidth="1"/>
    <col min="9004" max="9004" width="7.77734375" customWidth="1"/>
    <col min="9005" max="9005" width="9.44140625" customWidth="1"/>
    <col min="9006" max="9006" width="8.44140625" customWidth="1"/>
    <col min="9007" max="9007" width="9" customWidth="1"/>
    <col min="9008" max="9008" width="11" customWidth="1"/>
    <col min="9010" max="9010" width="14.44140625" customWidth="1"/>
    <col min="9011" max="9011" width="14.21875" customWidth="1"/>
    <col min="9217" max="9217" width="3.77734375" customWidth="1"/>
    <col min="9218" max="9218" width="5.77734375" customWidth="1"/>
    <col min="9219" max="9219" width="63.5546875" customWidth="1"/>
    <col min="9220" max="9220" width="26.21875" customWidth="1"/>
    <col min="9221" max="9223" width="16.77734375" customWidth="1"/>
    <col min="9224" max="9224" width="4.77734375" customWidth="1"/>
    <col min="9241" max="9241" width="7.77734375" customWidth="1"/>
    <col min="9242" max="9242" width="6.44140625" customWidth="1"/>
    <col min="9243" max="9243" width="8.21875" customWidth="1"/>
    <col min="9246" max="9246" width="1.5546875" bestFit="1" customWidth="1"/>
    <col min="9248" max="9248" width="1.5546875" bestFit="1" customWidth="1"/>
    <col min="9250" max="9250" width="1.5546875" bestFit="1" customWidth="1"/>
    <col min="9251" max="9251" width="6.77734375" customWidth="1"/>
    <col min="9252" max="9252" width="1.5546875" bestFit="1" customWidth="1"/>
    <col min="9255" max="9255" width="6.21875" customWidth="1"/>
    <col min="9256" max="9256" width="22.77734375" customWidth="1"/>
    <col min="9257" max="9257" width="8.77734375" customWidth="1"/>
    <col min="9258" max="9258" width="11" customWidth="1"/>
    <col min="9259" max="9259" width="10" customWidth="1"/>
    <col min="9260" max="9260" width="7.77734375" customWidth="1"/>
    <col min="9261" max="9261" width="9.44140625" customWidth="1"/>
    <col min="9262" max="9262" width="8.44140625" customWidth="1"/>
    <col min="9263" max="9263" width="9" customWidth="1"/>
    <col min="9264" max="9264" width="11" customWidth="1"/>
    <col min="9266" max="9266" width="14.44140625" customWidth="1"/>
    <col min="9267" max="9267" width="14.21875" customWidth="1"/>
    <col min="9473" max="9473" width="3.77734375" customWidth="1"/>
    <col min="9474" max="9474" width="5.77734375" customWidth="1"/>
    <col min="9475" max="9475" width="63.5546875" customWidth="1"/>
    <col min="9476" max="9476" width="26.21875" customWidth="1"/>
    <col min="9477" max="9479" width="16.77734375" customWidth="1"/>
    <col min="9480" max="9480" width="4.77734375" customWidth="1"/>
    <col min="9497" max="9497" width="7.77734375" customWidth="1"/>
    <col min="9498" max="9498" width="6.44140625" customWidth="1"/>
    <col min="9499" max="9499" width="8.21875" customWidth="1"/>
    <col min="9502" max="9502" width="1.5546875" bestFit="1" customWidth="1"/>
    <col min="9504" max="9504" width="1.5546875" bestFit="1" customWidth="1"/>
    <col min="9506" max="9506" width="1.5546875" bestFit="1" customWidth="1"/>
    <col min="9507" max="9507" width="6.77734375" customWidth="1"/>
    <col min="9508" max="9508" width="1.5546875" bestFit="1" customWidth="1"/>
    <col min="9511" max="9511" width="6.21875" customWidth="1"/>
    <col min="9512" max="9512" width="22.77734375" customWidth="1"/>
    <col min="9513" max="9513" width="8.77734375" customWidth="1"/>
    <col min="9514" max="9514" width="11" customWidth="1"/>
    <col min="9515" max="9515" width="10" customWidth="1"/>
    <col min="9516" max="9516" width="7.77734375" customWidth="1"/>
    <col min="9517" max="9517" width="9.44140625" customWidth="1"/>
    <col min="9518" max="9518" width="8.44140625" customWidth="1"/>
    <col min="9519" max="9519" width="9" customWidth="1"/>
    <col min="9520" max="9520" width="11" customWidth="1"/>
    <col min="9522" max="9522" width="14.44140625" customWidth="1"/>
    <col min="9523" max="9523" width="14.21875" customWidth="1"/>
    <col min="9729" max="9729" width="3.77734375" customWidth="1"/>
    <col min="9730" max="9730" width="5.77734375" customWidth="1"/>
    <col min="9731" max="9731" width="63.5546875" customWidth="1"/>
    <col min="9732" max="9732" width="26.21875" customWidth="1"/>
    <col min="9733" max="9735" width="16.77734375" customWidth="1"/>
    <col min="9736" max="9736" width="4.77734375" customWidth="1"/>
    <col min="9753" max="9753" width="7.77734375" customWidth="1"/>
    <col min="9754" max="9754" width="6.44140625" customWidth="1"/>
    <col min="9755" max="9755" width="8.21875" customWidth="1"/>
    <col min="9758" max="9758" width="1.5546875" bestFit="1" customWidth="1"/>
    <col min="9760" max="9760" width="1.5546875" bestFit="1" customWidth="1"/>
    <col min="9762" max="9762" width="1.5546875" bestFit="1" customWidth="1"/>
    <col min="9763" max="9763" width="6.77734375" customWidth="1"/>
    <col min="9764" max="9764" width="1.5546875" bestFit="1" customWidth="1"/>
    <col min="9767" max="9767" width="6.21875" customWidth="1"/>
    <col min="9768" max="9768" width="22.77734375" customWidth="1"/>
    <col min="9769" max="9769" width="8.77734375" customWidth="1"/>
    <col min="9770" max="9770" width="11" customWidth="1"/>
    <col min="9771" max="9771" width="10" customWidth="1"/>
    <col min="9772" max="9772" width="7.77734375" customWidth="1"/>
    <col min="9773" max="9773" width="9.44140625" customWidth="1"/>
    <col min="9774" max="9774" width="8.44140625" customWidth="1"/>
    <col min="9775" max="9775" width="9" customWidth="1"/>
    <col min="9776" max="9776" width="11" customWidth="1"/>
    <col min="9778" max="9778" width="14.44140625" customWidth="1"/>
    <col min="9779" max="9779" width="14.21875" customWidth="1"/>
    <col min="9985" max="9985" width="3.77734375" customWidth="1"/>
    <col min="9986" max="9986" width="5.77734375" customWidth="1"/>
    <col min="9987" max="9987" width="63.5546875" customWidth="1"/>
    <col min="9988" max="9988" width="26.21875" customWidth="1"/>
    <col min="9989" max="9991" width="16.77734375" customWidth="1"/>
    <col min="9992" max="9992" width="4.77734375" customWidth="1"/>
    <col min="10009" max="10009" width="7.77734375" customWidth="1"/>
    <col min="10010" max="10010" width="6.44140625" customWidth="1"/>
    <col min="10011" max="10011" width="8.21875" customWidth="1"/>
    <col min="10014" max="10014" width="1.5546875" bestFit="1" customWidth="1"/>
    <col min="10016" max="10016" width="1.5546875" bestFit="1" customWidth="1"/>
    <col min="10018" max="10018" width="1.5546875" bestFit="1" customWidth="1"/>
    <col min="10019" max="10019" width="6.77734375" customWidth="1"/>
    <col min="10020" max="10020" width="1.5546875" bestFit="1" customWidth="1"/>
    <col min="10023" max="10023" width="6.21875" customWidth="1"/>
    <col min="10024" max="10024" width="22.77734375" customWidth="1"/>
    <col min="10025" max="10025" width="8.77734375" customWidth="1"/>
    <col min="10026" max="10026" width="11" customWidth="1"/>
    <col min="10027" max="10027" width="10" customWidth="1"/>
    <col min="10028" max="10028" width="7.77734375" customWidth="1"/>
    <col min="10029" max="10029" width="9.44140625" customWidth="1"/>
    <col min="10030" max="10030" width="8.44140625" customWidth="1"/>
    <col min="10031" max="10031" width="9" customWidth="1"/>
    <col min="10032" max="10032" width="11" customWidth="1"/>
    <col min="10034" max="10034" width="14.44140625" customWidth="1"/>
    <col min="10035" max="10035" width="14.21875" customWidth="1"/>
    <col min="10241" max="10241" width="3.77734375" customWidth="1"/>
    <col min="10242" max="10242" width="5.77734375" customWidth="1"/>
    <col min="10243" max="10243" width="63.5546875" customWidth="1"/>
    <col min="10244" max="10244" width="26.21875" customWidth="1"/>
    <col min="10245" max="10247" width="16.77734375" customWidth="1"/>
    <col min="10248" max="10248" width="4.77734375" customWidth="1"/>
    <col min="10265" max="10265" width="7.77734375" customWidth="1"/>
    <col min="10266" max="10266" width="6.44140625" customWidth="1"/>
    <col min="10267" max="10267" width="8.21875" customWidth="1"/>
    <col min="10270" max="10270" width="1.5546875" bestFit="1" customWidth="1"/>
    <col min="10272" max="10272" width="1.5546875" bestFit="1" customWidth="1"/>
    <col min="10274" max="10274" width="1.5546875" bestFit="1" customWidth="1"/>
    <col min="10275" max="10275" width="6.77734375" customWidth="1"/>
    <col min="10276" max="10276" width="1.5546875" bestFit="1" customWidth="1"/>
    <col min="10279" max="10279" width="6.21875" customWidth="1"/>
    <col min="10280" max="10280" width="22.77734375" customWidth="1"/>
    <col min="10281" max="10281" width="8.77734375" customWidth="1"/>
    <col min="10282" max="10282" width="11" customWidth="1"/>
    <col min="10283" max="10283" width="10" customWidth="1"/>
    <col min="10284" max="10284" width="7.77734375" customWidth="1"/>
    <col min="10285" max="10285" width="9.44140625" customWidth="1"/>
    <col min="10286" max="10286" width="8.44140625" customWidth="1"/>
    <col min="10287" max="10287" width="9" customWidth="1"/>
    <col min="10288" max="10288" width="11" customWidth="1"/>
    <col min="10290" max="10290" width="14.44140625" customWidth="1"/>
    <col min="10291" max="10291" width="14.21875" customWidth="1"/>
    <col min="10497" max="10497" width="3.77734375" customWidth="1"/>
    <col min="10498" max="10498" width="5.77734375" customWidth="1"/>
    <col min="10499" max="10499" width="63.5546875" customWidth="1"/>
    <col min="10500" max="10500" width="26.21875" customWidth="1"/>
    <col min="10501" max="10503" width="16.77734375" customWidth="1"/>
    <col min="10504" max="10504" width="4.77734375" customWidth="1"/>
    <col min="10521" max="10521" width="7.77734375" customWidth="1"/>
    <col min="10522" max="10522" width="6.44140625" customWidth="1"/>
    <col min="10523" max="10523" width="8.21875" customWidth="1"/>
    <col min="10526" max="10526" width="1.5546875" bestFit="1" customWidth="1"/>
    <col min="10528" max="10528" width="1.5546875" bestFit="1" customWidth="1"/>
    <col min="10530" max="10530" width="1.5546875" bestFit="1" customWidth="1"/>
    <col min="10531" max="10531" width="6.77734375" customWidth="1"/>
    <col min="10532" max="10532" width="1.5546875" bestFit="1" customWidth="1"/>
    <col min="10535" max="10535" width="6.21875" customWidth="1"/>
    <col min="10536" max="10536" width="22.77734375" customWidth="1"/>
    <col min="10537" max="10537" width="8.77734375" customWidth="1"/>
    <col min="10538" max="10538" width="11" customWidth="1"/>
    <col min="10539" max="10539" width="10" customWidth="1"/>
    <col min="10540" max="10540" width="7.77734375" customWidth="1"/>
    <col min="10541" max="10541" width="9.44140625" customWidth="1"/>
    <col min="10542" max="10542" width="8.44140625" customWidth="1"/>
    <col min="10543" max="10543" width="9" customWidth="1"/>
    <col min="10544" max="10544" width="11" customWidth="1"/>
    <col min="10546" max="10546" width="14.44140625" customWidth="1"/>
    <col min="10547" max="10547" width="14.21875" customWidth="1"/>
    <col min="10753" max="10753" width="3.77734375" customWidth="1"/>
    <col min="10754" max="10754" width="5.77734375" customWidth="1"/>
    <col min="10755" max="10755" width="63.5546875" customWidth="1"/>
    <col min="10756" max="10756" width="26.21875" customWidth="1"/>
    <col min="10757" max="10759" width="16.77734375" customWidth="1"/>
    <col min="10760" max="10760" width="4.77734375" customWidth="1"/>
    <col min="10777" max="10777" width="7.77734375" customWidth="1"/>
    <col min="10778" max="10778" width="6.44140625" customWidth="1"/>
    <col min="10779" max="10779" width="8.21875" customWidth="1"/>
    <col min="10782" max="10782" width="1.5546875" bestFit="1" customWidth="1"/>
    <col min="10784" max="10784" width="1.5546875" bestFit="1" customWidth="1"/>
    <col min="10786" max="10786" width="1.5546875" bestFit="1" customWidth="1"/>
    <col min="10787" max="10787" width="6.77734375" customWidth="1"/>
    <col min="10788" max="10788" width="1.5546875" bestFit="1" customWidth="1"/>
    <col min="10791" max="10791" width="6.21875" customWidth="1"/>
    <col min="10792" max="10792" width="22.77734375" customWidth="1"/>
    <col min="10793" max="10793" width="8.77734375" customWidth="1"/>
    <col min="10794" max="10794" width="11" customWidth="1"/>
    <col min="10795" max="10795" width="10" customWidth="1"/>
    <col min="10796" max="10796" width="7.77734375" customWidth="1"/>
    <col min="10797" max="10797" width="9.44140625" customWidth="1"/>
    <col min="10798" max="10798" width="8.44140625" customWidth="1"/>
    <col min="10799" max="10799" width="9" customWidth="1"/>
    <col min="10800" max="10800" width="11" customWidth="1"/>
    <col min="10802" max="10802" width="14.44140625" customWidth="1"/>
    <col min="10803" max="10803" width="14.21875" customWidth="1"/>
    <col min="11009" max="11009" width="3.77734375" customWidth="1"/>
    <col min="11010" max="11010" width="5.77734375" customWidth="1"/>
    <col min="11011" max="11011" width="63.5546875" customWidth="1"/>
    <col min="11012" max="11012" width="26.21875" customWidth="1"/>
    <col min="11013" max="11015" width="16.77734375" customWidth="1"/>
    <col min="11016" max="11016" width="4.77734375" customWidth="1"/>
    <col min="11033" max="11033" width="7.77734375" customWidth="1"/>
    <col min="11034" max="11034" width="6.44140625" customWidth="1"/>
    <col min="11035" max="11035" width="8.21875" customWidth="1"/>
    <col min="11038" max="11038" width="1.5546875" bestFit="1" customWidth="1"/>
    <col min="11040" max="11040" width="1.5546875" bestFit="1" customWidth="1"/>
    <col min="11042" max="11042" width="1.5546875" bestFit="1" customWidth="1"/>
    <col min="11043" max="11043" width="6.77734375" customWidth="1"/>
    <col min="11044" max="11044" width="1.5546875" bestFit="1" customWidth="1"/>
    <col min="11047" max="11047" width="6.21875" customWidth="1"/>
    <col min="11048" max="11048" width="22.77734375" customWidth="1"/>
    <col min="11049" max="11049" width="8.77734375" customWidth="1"/>
    <col min="11050" max="11050" width="11" customWidth="1"/>
    <col min="11051" max="11051" width="10" customWidth="1"/>
    <col min="11052" max="11052" width="7.77734375" customWidth="1"/>
    <col min="11053" max="11053" width="9.44140625" customWidth="1"/>
    <col min="11054" max="11054" width="8.44140625" customWidth="1"/>
    <col min="11055" max="11055" width="9" customWidth="1"/>
    <col min="11056" max="11056" width="11" customWidth="1"/>
    <col min="11058" max="11058" width="14.44140625" customWidth="1"/>
    <col min="11059" max="11059" width="14.21875" customWidth="1"/>
    <col min="11265" max="11265" width="3.77734375" customWidth="1"/>
    <col min="11266" max="11266" width="5.77734375" customWidth="1"/>
    <col min="11267" max="11267" width="63.5546875" customWidth="1"/>
    <col min="11268" max="11268" width="26.21875" customWidth="1"/>
    <col min="11269" max="11271" width="16.77734375" customWidth="1"/>
    <col min="11272" max="11272" width="4.77734375" customWidth="1"/>
    <col min="11289" max="11289" width="7.77734375" customWidth="1"/>
    <col min="11290" max="11290" width="6.44140625" customWidth="1"/>
    <col min="11291" max="11291" width="8.21875" customWidth="1"/>
    <col min="11294" max="11294" width="1.5546875" bestFit="1" customWidth="1"/>
    <col min="11296" max="11296" width="1.5546875" bestFit="1" customWidth="1"/>
    <col min="11298" max="11298" width="1.5546875" bestFit="1" customWidth="1"/>
    <col min="11299" max="11299" width="6.77734375" customWidth="1"/>
    <col min="11300" max="11300" width="1.5546875" bestFit="1" customWidth="1"/>
    <col min="11303" max="11303" width="6.21875" customWidth="1"/>
    <col min="11304" max="11304" width="22.77734375" customWidth="1"/>
    <col min="11305" max="11305" width="8.77734375" customWidth="1"/>
    <col min="11306" max="11306" width="11" customWidth="1"/>
    <col min="11307" max="11307" width="10" customWidth="1"/>
    <col min="11308" max="11308" width="7.77734375" customWidth="1"/>
    <col min="11309" max="11309" width="9.44140625" customWidth="1"/>
    <col min="11310" max="11310" width="8.44140625" customWidth="1"/>
    <col min="11311" max="11311" width="9" customWidth="1"/>
    <col min="11312" max="11312" width="11" customWidth="1"/>
    <col min="11314" max="11314" width="14.44140625" customWidth="1"/>
    <col min="11315" max="11315" width="14.21875" customWidth="1"/>
    <col min="11521" max="11521" width="3.77734375" customWidth="1"/>
    <col min="11522" max="11522" width="5.77734375" customWidth="1"/>
    <col min="11523" max="11523" width="63.5546875" customWidth="1"/>
    <col min="11524" max="11524" width="26.21875" customWidth="1"/>
    <col min="11525" max="11527" width="16.77734375" customWidth="1"/>
    <col min="11528" max="11528" width="4.77734375" customWidth="1"/>
    <col min="11545" max="11545" width="7.77734375" customWidth="1"/>
    <col min="11546" max="11546" width="6.44140625" customWidth="1"/>
    <col min="11547" max="11547" width="8.21875" customWidth="1"/>
    <col min="11550" max="11550" width="1.5546875" bestFit="1" customWidth="1"/>
    <col min="11552" max="11552" width="1.5546875" bestFit="1" customWidth="1"/>
    <col min="11554" max="11554" width="1.5546875" bestFit="1" customWidth="1"/>
    <col min="11555" max="11555" width="6.77734375" customWidth="1"/>
    <col min="11556" max="11556" width="1.5546875" bestFit="1" customWidth="1"/>
    <col min="11559" max="11559" width="6.21875" customWidth="1"/>
    <col min="11560" max="11560" width="22.77734375" customWidth="1"/>
    <col min="11561" max="11561" width="8.77734375" customWidth="1"/>
    <col min="11562" max="11562" width="11" customWidth="1"/>
    <col min="11563" max="11563" width="10" customWidth="1"/>
    <col min="11564" max="11564" width="7.77734375" customWidth="1"/>
    <col min="11565" max="11565" width="9.44140625" customWidth="1"/>
    <col min="11566" max="11566" width="8.44140625" customWidth="1"/>
    <col min="11567" max="11567" width="9" customWidth="1"/>
    <col min="11568" max="11568" width="11" customWidth="1"/>
    <col min="11570" max="11570" width="14.44140625" customWidth="1"/>
    <col min="11571" max="11571" width="14.21875" customWidth="1"/>
    <col min="11777" max="11777" width="3.77734375" customWidth="1"/>
    <col min="11778" max="11778" width="5.77734375" customWidth="1"/>
    <col min="11779" max="11779" width="63.5546875" customWidth="1"/>
    <col min="11780" max="11780" width="26.21875" customWidth="1"/>
    <col min="11781" max="11783" width="16.77734375" customWidth="1"/>
    <col min="11784" max="11784" width="4.77734375" customWidth="1"/>
    <col min="11801" max="11801" width="7.77734375" customWidth="1"/>
    <col min="11802" max="11802" width="6.44140625" customWidth="1"/>
    <col min="11803" max="11803" width="8.21875" customWidth="1"/>
    <col min="11806" max="11806" width="1.5546875" bestFit="1" customWidth="1"/>
    <col min="11808" max="11808" width="1.5546875" bestFit="1" customWidth="1"/>
    <col min="11810" max="11810" width="1.5546875" bestFit="1" customWidth="1"/>
    <col min="11811" max="11811" width="6.77734375" customWidth="1"/>
    <col min="11812" max="11812" width="1.5546875" bestFit="1" customWidth="1"/>
    <col min="11815" max="11815" width="6.21875" customWidth="1"/>
    <col min="11816" max="11816" width="22.77734375" customWidth="1"/>
    <col min="11817" max="11817" width="8.77734375" customWidth="1"/>
    <col min="11818" max="11818" width="11" customWidth="1"/>
    <col min="11819" max="11819" width="10" customWidth="1"/>
    <col min="11820" max="11820" width="7.77734375" customWidth="1"/>
    <col min="11821" max="11821" width="9.44140625" customWidth="1"/>
    <col min="11822" max="11822" width="8.44140625" customWidth="1"/>
    <col min="11823" max="11823" width="9" customWidth="1"/>
    <col min="11824" max="11824" width="11" customWidth="1"/>
    <col min="11826" max="11826" width="14.44140625" customWidth="1"/>
    <col min="11827" max="11827" width="14.21875" customWidth="1"/>
    <col min="12033" max="12033" width="3.77734375" customWidth="1"/>
    <col min="12034" max="12034" width="5.77734375" customWidth="1"/>
    <col min="12035" max="12035" width="63.5546875" customWidth="1"/>
    <col min="12036" max="12036" width="26.21875" customWidth="1"/>
    <col min="12037" max="12039" width="16.77734375" customWidth="1"/>
    <col min="12040" max="12040" width="4.77734375" customWidth="1"/>
    <col min="12057" max="12057" width="7.77734375" customWidth="1"/>
    <col min="12058" max="12058" width="6.44140625" customWidth="1"/>
    <col min="12059" max="12059" width="8.21875" customWidth="1"/>
    <col min="12062" max="12062" width="1.5546875" bestFit="1" customWidth="1"/>
    <col min="12064" max="12064" width="1.5546875" bestFit="1" customWidth="1"/>
    <col min="12066" max="12066" width="1.5546875" bestFit="1" customWidth="1"/>
    <col min="12067" max="12067" width="6.77734375" customWidth="1"/>
    <col min="12068" max="12068" width="1.5546875" bestFit="1" customWidth="1"/>
    <col min="12071" max="12071" width="6.21875" customWidth="1"/>
    <col min="12072" max="12072" width="22.77734375" customWidth="1"/>
    <col min="12073" max="12073" width="8.77734375" customWidth="1"/>
    <col min="12074" max="12074" width="11" customWidth="1"/>
    <col min="12075" max="12075" width="10" customWidth="1"/>
    <col min="12076" max="12076" width="7.77734375" customWidth="1"/>
    <col min="12077" max="12077" width="9.44140625" customWidth="1"/>
    <col min="12078" max="12078" width="8.44140625" customWidth="1"/>
    <col min="12079" max="12079" width="9" customWidth="1"/>
    <col min="12080" max="12080" width="11" customWidth="1"/>
    <col min="12082" max="12082" width="14.44140625" customWidth="1"/>
    <col min="12083" max="12083" width="14.21875" customWidth="1"/>
    <col min="12289" max="12289" width="3.77734375" customWidth="1"/>
    <col min="12290" max="12290" width="5.77734375" customWidth="1"/>
    <col min="12291" max="12291" width="63.5546875" customWidth="1"/>
    <col min="12292" max="12292" width="26.21875" customWidth="1"/>
    <col min="12293" max="12295" width="16.77734375" customWidth="1"/>
    <col min="12296" max="12296" width="4.77734375" customWidth="1"/>
    <col min="12313" max="12313" width="7.77734375" customWidth="1"/>
    <col min="12314" max="12314" width="6.44140625" customWidth="1"/>
    <col min="12315" max="12315" width="8.21875" customWidth="1"/>
    <col min="12318" max="12318" width="1.5546875" bestFit="1" customWidth="1"/>
    <col min="12320" max="12320" width="1.5546875" bestFit="1" customWidth="1"/>
    <col min="12322" max="12322" width="1.5546875" bestFit="1" customWidth="1"/>
    <col min="12323" max="12323" width="6.77734375" customWidth="1"/>
    <col min="12324" max="12324" width="1.5546875" bestFit="1" customWidth="1"/>
    <col min="12327" max="12327" width="6.21875" customWidth="1"/>
    <col min="12328" max="12328" width="22.77734375" customWidth="1"/>
    <col min="12329" max="12329" width="8.77734375" customWidth="1"/>
    <col min="12330" max="12330" width="11" customWidth="1"/>
    <col min="12331" max="12331" width="10" customWidth="1"/>
    <col min="12332" max="12332" width="7.77734375" customWidth="1"/>
    <col min="12333" max="12333" width="9.44140625" customWidth="1"/>
    <col min="12334" max="12334" width="8.44140625" customWidth="1"/>
    <col min="12335" max="12335" width="9" customWidth="1"/>
    <col min="12336" max="12336" width="11" customWidth="1"/>
    <col min="12338" max="12338" width="14.44140625" customWidth="1"/>
    <col min="12339" max="12339" width="14.21875" customWidth="1"/>
    <col min="12545" max="12545" width="3.77734375" customWidth="1"/>
    <col min="12546" max="12546" width="5.77734375" customWidth="1"/>
    <col min="12547" max="12547" width="63.5546875" customWidth="1"/>
    <col min="12548" max="12548" width="26.21875" customWidth="1"/>
    <col min="12549" max="12551" width="16.77734375" customWidth="1"/>
    <col min="12552" max="12552" width="4.77734375" customWidth="1"/>
    <col min="12569" max="12569" width="7.77734375" customWidth="1"/>
    <col min="12570" max="12570" width="6.44140625" customWidth="1"/>
    <col min="12571" max="12571" width="8.21875" customWidth="1"/>
    <col min="12574" max="12574" width="1.5546875" bestFit="1" customWidth="1"/>
    <col min="12576" max="12576" width="1.5546875" bestFit="1" customWidth="1"/>
    <col min="12578" max="12578" width="1.5546875" bestFit="1" customWidth="1"/>
    <col min="12579" max="12579" width="6.77734375" customWidth="1"/>
    <col min="12580" max="12580" width="1.5546875" bestFit="1" customWidth="1"/>
    <col min="12583" max="12583" width="6.21875" customWidth="1"/>
    <col min="12584" max="12584" width="22.77734375" customWidth="1"/>
    <col min="12585" max="12585" width="8.77734375" customWidth="1"/>
    <col min="12586" max="12586" width="11" customWidth="1"/>
    <col min="12587" max="12587" width="10" customWidth="1"/>
    <col min="12588" max="12588" width="7.77734375" customWidth="1"/>
    <col min="12589" max="12589" width="9.44140625" customWidth="1"/>
    <col min="12590" max="12590" width="8.44140625" customWidth="1"/>
    <col min="12591" max="12591" width="9" customWidth="1"/>
    <col min="12592" max="12592" width="11" customWidth="1"/>
    <col min="12594" max="12594" width="14.44140625" customWidth="1"/>
    <col min="12595" max="12595" width="14.21875" customWidth="1"/>
    <col min="12801" max="12801" width="3.77734375" customWidth="1"/>
    <col min="12802" max="12802" width="5.77734375" customWidth="1"/>
    <col min="12803" max="12803" width="63.5546875" customWidth="1"/>
    <col min="12804" max="12804" width="26.21875" customWidth="1"/>
    <col min="12805" max="12807" width="16.77734375" customWidth="1"/>
    <col min="12808" max="12808" width="4.77734375" customWidth="1"/>
    <col min="12825" max="12825" width="7.77734375" customWidth="1"/>
    <col min="12826" max="12826" width="6.44140625" customWidth="1"/>
    <col min="12827" max="12827" width="8.21875" customWidth="1"/>
    <col min="12830" max="12830" width="1.5546875" bestFit="1" customWidth="1"/>
    <col min="12832" max="12832" width="1.5546875" bestFit="1" customWidth="1"/>
    <col min="12834" max="12834" width="1.5546875" bestFit="1" customWidth="1"/>
    <col min="12835" max="12835" width="6.77734375" customWidth="1"/>
    <col min="12836" max="12836" width="1.5546875" bestFit="1" customWidth="1"/>
    <col min="12839" max="12839" width="6.21875" customWidth="1"/>
    <col min="12840" max="12840" width="22.77734375" customWidth="1"/>
    <col min="12841" max="12841" width="8.77734375" customWidth="1"/>
    <col min="12842" max="12842" width="11" customWidth="1"/>
    <col min="12843" max="12843" width="10" customWidth="1"/>
    <col min="12844" max="12844" width="7.77734375" customWidth="1"/>
    <col min="12845" max="12845" width="9.44140625" customWidth="1"/>
    <col min="12846" max="12846" width="8.44140625" customWidth="1"/>
    <col min="12847" max="12847" width="9" customWidth="1"/>
    <col min="12848" max="12848" width="11" customWidth="1"/>
    <col min="12850" max="12850" width="14.44140625" customWidth="1"/>
    <col min="12851" max="12851" width="14.21875" customWidth="1"/>
    <col min="13057" max="13057" width="3.77734375" customWidth="1"/>
    <col min="13058" max="13058" width="5.77734375" customWidth="1"/>
    <col min="13059" max="13059" width="63.5546875" customWidth="1"/>
    <col min="13060" max="13060" width="26.21875" customWidth="1"/>
    <col min="13061" max="13063" width="16.77734375" customWidth="1"/>
    <col min="13064" max="13064" width="4.77734375" customWidth="1"/>
    <col min="13081" max="13081" width="7.77734375" customWidth="1"/>
    <col min="13082" max="13082" width="6.44140625" customWidth="1"/>
    <col min="13083" max="13083" width="8.21875" customWidth="1"/>
    <col min="13086" max="13086" width="1.5546875" bestFit="1" customWidth="1"/>
    <col min="13088" max="13088" width="1.5546875" bestFit="1" customWidth="1"/>
    <col min="13090" max="13090" width="1.5546875" bestFit="1" customWidth="1"/>
    <col min="13091" max="13091" width="6.77734375" customWidth="1"/>
    <col min="13092" max="13092" width="1.5546875" bestFit="1" customWidth="1"/>
    <col min="13095" max="13095" width="6.21875" customWidth="1"/>
    <col min="13096" max="13096" width="22.77734375" customWidth="1"/>
    <col min="13097" max="13097" width="8.77734375" customWidth="1"/>
    <col min="13098" max="13098" width="11" customWidth="1"/>
    <col min="13099" max="13099" width="10" customWidth="1"/>
    <col min="13100" max="13100" width="7.77734375" customWidth="1"/>
    <col min="13101" max="13101" width="9.44140625" customWidth="1"/>
    <col min="13102" max="13102" width="8.44140625" customWidth="1"/>
    <col min="13103" max="13103" width="9" customWidth="1"/>
    <col min="13104" max="13104" width="11" customWidth="1"/>
    <col min="13106" max="13106" width="14.44140625" customWidth="1"/>
    <col min="13107" max="13107" width="14.21875" customWidth="1"/>
    <col min="13313" max="13313" width="3.77734375" customWidth="1"/>
    <col min="13314" max="13314" width="5.77734375" customWidth="1"/>
    <col min="13315" max="13315" width="63.5546875" customWidth="1"/>
    <col min="13316" max="13316" width="26.21875" customWidth="1"/>
    <col min="13317" max="13319" width="16.77734375" customWidth="1"/>
    <col min="13320" max="13320" width="4.77734375" customWidth="1"/>
    <col min="13337" max="13337" width="7.77734375" customWidth="1"/>
    <col min="13338" max="13338" width="6.44140625" customWidth="1"/>
    <col min="13339" max="13339" width="8.21875" customWidth="1"/>
    <col min="13342" max="13342" width="1.5546875" bestFit="1" customWidth="1"/>
    <col min="13344" max="13344" width="1.5546875" bestFit="1" customWidth="1"/>
    <col min="13346" max="13346" width="1.5546875" bestFit="1" customWidth="1"/>
    <col min="13347" max="13347" width="6.77734375" customWidth="1"/>
    <col min="13348" max="13348" width="1.5546875" bestFit="1" customWidth="1"/>
    <col min="13351" max="13351" width="6.21875" customWidth="1"/>
    <col min="13352" max="13352" width="22.77734375" customWidth="1"/>
    <col min="13353" max="13353" width="8.77734375" customWidth="1"/>
    <col min="13354" max="13354" width="11" customWidth="1"/>
    <col min="13355" max="13355" width="10" customWidth="1"/>
    <col min="13356" max="13356" width="7.77734375" customWidth="1"/>
    <col min="13357" max="13357" width="9.44140625" customWidth="1"/>
    <col min="13358" max="13358" width="8.44140625" customWidth="1"/>
    <col min="13359" max="13359" width="9" customWidth="1"/>
    <col min="13360" max="13360" width="11" customWidth="1"/>
    <col min="13362" max="13362" width="14.44140625" customWidth="1"/>
    <col min="13363" max="13363" width="14.21875" customWidth="1"/>
    <col min="13569" max="13569" width="3.77734375" customWidth="1"/>
    <col min="13570" max="13570" width="5.77734375" customWidth="1"/>
    <col min="13571" max="13571" width="63.5546875" customWidth="1"/>
    <col min="13572" max="13572" width="26.21875" customWidth="1"/>
    <col min="13573" max="13575" width="16.77734375" customWidth="1"/>
    <col min="13576" max="13576" width="4.77734375" customWidth="1"/>
    <col min="13593" max="13593" width="7.77734375" customWidth="1"/>
    <col min="13594" max="13594" width="6.44140625" customWidth="1"/>
    <col min="13595" max="13595" width="8.21875" customWidth="1"/>
    <col min="13598" max="13598" width="1.5546875" bestFit="1" customWidth="1"/>
    <col min="13600" max="13600" width="1.5546875" bestFit="1" customWidth="1"/>
    <col min="13602" max="13602" width="1.5546875" bestFit="1" customWidth="1"/>
    <col min="13603" max="13603" width="6.77734375" customWidth="1"/>
    <col min="13604" max="13604" width="1.5546875" bestFit="1" customWidth="1"/>
    <col min="13607" max="13607" width="6.21875" customWidth="1"/>
    <col min="13608" max="13608" width="22.77734375" customWidth="1"/>
    <col min="13609" max="13609" width="8.77734375" customWidth="1"/>
    <col min="13610" max="13610" width="11" customWidth="1"/>
    <col min="13611" max="13611" width="10" customWidth="1"/>
    <col min="13612" max="13612" width="7.77734375" customWidth="1"/>
    <col min="13613" max="13613" width="9.44140625" customWidth="1"/>
    <col min="13614" max="13614" width="8.44140625" customWidth="1"/>
    <col min="13615" max="13615" width="9" customWidth="1"/>
    <col min="13616" max="13616" width="11" customWidth="1"/>
    <col min="13618" max="13618" width="14.44140625" customWidth="1"/>
    <col min="13619" max="13619" width="14.21875" customWidth="1"/>
    <col min="13825" max="13825" width="3.77734375" customWidth="1"/>
    <col min="13826" max="13826" width="5.77734375" customWidth="1"/>
    <col min="13827" max="13827" width="63.5546875" customWidth="1"/>
    <col min="13828" max="13828" width="26.21875" customWidth="1"/>
    <col min="13829" max="13831" width="16.77734375" customWidth="1"/>
    <col min="13832" max="13832" width="4.77734375" customWidth="1"/>
    <col min="13849" max="13849" width="7.77734375" customWidth="1"/>
    <col min="13850" max="13850" width="6.44140625" customWidth="1"/>
    <col min="13851" max="13851" width="8.21875" customWidth="1"/>
    <col min="13854" max="13854" width="1.5546875" bestFit="1" customWidth="1"/>
    <col min="13856" max="13856" width="1.5546875" bestFit="1" customWidth="1"/>
    <col min="13858" max="13858" width="1.5546875" bestFit="1" customWidth="1"/>
    <col min="13859" max="13859" width="6.77734375" customWidth="1"/>
    <col min="13860" max="13860" width="1.5546875" bestFit="1" customWidth="1"/>
    <col min="13863" max="13863" width="6.21875" customWidth="1"/>
    <col min="13864" max="13864" width="22.77734375" customWidth="1"/>
    <col min="13865" max="13865" width="8.77734375" customWidth="1"/>
    <col min="13866" max="13866" width="11" customWidth="1"/>
    <col min="13867" max="13867" width="10" customWidth="1"/>
    <col min="13868" max="13868" width="7.77734375" customWidth="1"/>
    <col min="13869" max="13869" width="9.44140625" customWidth="1"/>
    <col min="13870" max="13870" width="8.44140625" customWidth="1"/>
    <col min="13871" max="13871" width="9" customWidth="1"/>
    <col min="13872" max="13872" width="11" customWidth="1"/>
    <col min="13874" max="13874" width="14.44140625" customWidth="1"/>
    <col min="13875" max="13875" width="14.21875" customWidth="1"/>
    <col min="14081" max="14081" width="3.77734375" customWidth="1"/>
    <col min="14082" max="14082" width="5.77734375" customWidth="1"/>
    <col min="14083" max="14083" width="63.5546875" customWidth="1"/>
    <col min="14084" max="14084" width="26.21875" customWidth="1"/>
    <col min="14085" max="14087" width="16.77734375" customWidth="1"/>
    <col min="14088" max="14088" width="4.77734375" customWidth="1"/>
    <col min="14105" max="14105" width="7.77734375" customWidth="1"/>
    <col min="14106" max="14106" width="6.44140625" customWidth="1"/>
    <col min="14107" max="14107" width="8.21875" customWidth="1"/>
    <col min="14110" max="14110" width="1.5546875" bestFit="1" customWidth="1"/>
    <col min="14112" max="14112" width="1.5546875" bestFit="1" customWidth="1"/>
    <col min="14114" max="14114" width="1.5546875" bestFit="1" customWidth="1"/>
    <col min="14115" max="14115" width="6.77734375" customWidth="1"/>
    <col min="14116" max="14116" width="1.5546875" bestFit="1" customWidth="1"/>
    <col min="14119" max="14119" width="6.21875" customWidth="1"/>
    <col min="14120" max="14120" width="22.77734375" customWidth="1"/>
    <col min="14121" max="14121" width="8.77734375" customWidth="1"/>
    <col min="14122" max="14122" width="11" customWidth="1"/>
    <col min="14123" max="14123" width="10" customWidth="1"/>
    <col min="14124" max="14124" width="7.77734375" customWidth="1"/>
    <col min="14125" max="14125" width="9.44140625" customWidth="1"/>
    <col min="14126" max="14126" width="8.44140625" customWidth="1"/>
    <col min="14127" max="14127" width="9" customWidth="1"/>
    <col min="14128" max="14128" width="11" customWidth="1"/>
    <col min="14130" max="14130" width="14.44140625" customWidth="1"/>
    <col min="14131" max="14131" width="14.21875" customWidth="1"/>
    <col min="14337" max="14337" width="3.77734375" customWidth="1"/>
    <col min="14338" max="14338" width="5.77734375" customWidth="1"/>
    <col min="14339" max="14339" width="63.5546875" customWidth="1"/>
    <col min="14340" max="14340" width="26.21875" customWidth="1"/>
    <col min="14341" max="14343" width="16.77734375" customWidth="1"/>
    <col min="14344" max="14344" width="4.77734375" customWidth="1"/>
    <col min="14361" max="14361" width="7.77734375" customWidth="1"/>
    <col min="14362" max="14362" width="6.44140625" customWidth="1"/>
    <col min="14363" max="14363" width="8.21875" customWidth="1"/>
    <col min="14366" max="14366" width="1.5546875" bestFit="1" customWidth="1"/>
    <col min="14368" max="14368" width="1.5546875" bestFit="1" customWidth="1"/>
    <col min="14370" max="14370" width="1.5546875" bestFit="1" customWidth="1"/>
    <col min="14371" max="14371" width="6.77734375" customWidth="1"/>
    <col min="14372" max="14372" width="1.5546875" bestFit="1" customWidth="1"/>
    <col min="14375" max="14375" width="6.21875" customWidth="1"/>
    <col min="14376" max="14376" width="22.77734375" customWidth="1"/>
    <col min="14377" max="14377" width="8.77734375" customWidth="1"/>
    <col min="14378" max="14378" width="11" customWidth="1"/>
    <col min="14379" max="14379" width="10" customWidth="1"/>
    <col min="14380" max="14380" width="7.77734375" customWidth="1"/>
    <col min="14381" max="14381" width="9.44140625" customWidth="1"/>
    <col min="14382" max="14382" width="8.44140625" customWidth="1"/>
    <col min="14383" max="14383" width="9" customWidth="1"/>
    <col min="14384" max="14384" width="11" customWidth="1"/>
    <col min="14386" max="14386" width="14.44140625" customWidth="1"/>
    <col min="14387" max="14387" width="14.21875" customWidth="1"/>
    <col min="14593" max="14593" width="3.77734375" customWidth="1"/>
    <col min="14594" max="14594" width="5.77734375" customWidth="1"/>
    <col min="14595" max="14595" width="63.5546875" customWidth="1"/>
    <col min="14596" max="14596" width="26.21875" customWidth="1"/>
    <col min="14597" max="14599" width="16.77734375" customWidth="1"/>
    <col min="14600" max="14600" width="4.77734375" customWidth="1"/>
    <col min="14617" max="14617" width="7.77734375" customWidth="1"/>
    <col min="14618" max="14618" width="6.44140625" customWidth="1"/>
    <col min="14619" max="14619" width="8.21875" customWidth="1"/>
    <col min="14622" max="14622" width="1.5546875" bestFit="1" customWidth="1"/>
    <col min="14624" max="14624" width="1.5546875" bestFit="1" customWidth="1"/>
    <col min="14626" max="14626" width="1.5546875" bestFit="1" customWidth="1"/>
    <col min="14627" max="14627" width="6.77734375" customWidth="1"/>
    <col min="14628" max="14628" width="1.5546875" bestFit="1" customWidth="1"/>
    <col min="14631" max="14631" width="6.21875" customWidth="1"/>
    <col min="14632" max="14632" width="22.77734375" customWidth="1"/>
    <col min="14633" max="14633" width="8.77734375" customWidth="1"/>
    <col min="14634" max="14634" width="11" customWidth="1"/>
    <col min="14635" max="14635" width="10" customWidth="1"/>
    <col min="14636" max="14636" width="7.77734375" customWidth="1"/>
    <col min="14637" max="14637" width="9.44140625" customWidth="1"/>
    <col min="14638" max="14638" width="8.44140625" customWidth="1"/>
    <col min="14639" max="14639" width="9" customWidth="1"/>
    <col min="14640" max="14640" width="11" customWidth="1"/>
    <col min="14642" max="14642" width="14.44140625" customWidth="1"/>
    <col min="14643" max="14643" width="14.21875" customWidth="1"/>
    <col min="14849" max="14849" width="3.77734375" customWidth="1"/>
    <col min="14850" max="14850" width="5.77734375" customWidth="1"/>
    <col min="14851" max="14851" width="63.5546875" customWidth="1"/>
    <col min="14852" max="14852" width="26.21875" customWidth="1"/>
    <col min="14853" max="14855" width="16.77734375" customWidth="1"/>
    <col min="14856" max="14856" width="4.77734375" customWidth="1"/>
    <col min="14873" max="14873" width="7.77734375" customWidth="1"/>
    <col min="14874" max="14874" width="6.44140625" customWidth="1"/>
    <col min="14875" max="14875" width="8.21875" customWidth="1"/>
    <col min="14878" max="14878" width="1.5546875" bestFit="1" customWidth="1"/>
    <col min="14880" max="14880" width="1.5546875" bestFit="1" customWidth="1"/>
    <col min="14882" max="14882" width="1.5546875" bestFit="1" customWidth="1"/>
    <col min="14883" max="14883" width="6.77734375" customWidth="1"/>
    <col min="14884" max="14884" width="1.5546875" bestFit="1" customWidth="1"/>
    <col min="14887" max="14887" width="6.21875" customWidth="1"/>
    <col min="14888" max="14888" width="22.77734375" customWidth="1"/>
    <col min="14889" max="14889" width="8.77734375" customWidth="1"/>
    <col min="14890" max="14890" width="11" customWidth="1"/>
    <col min="14891" max="14891" width="10" customWidth="1"/>
    <col min="14892" max="14892" width="7.77734375" customWidth="1"/>
    <col min="14893" max="14893" width="9.44140625" customWidth="1"/>
    <col min="14894" max="14894" width="8.44140625" customWidth="1"/>
    <col min="14895" max="14895" width="9" customWidth="1"/>
    <col min="14896" max="14896" width="11" customWidth="1"/>
    <col min="14898" max="14898" width="14.44140625" customWidth="1"/>
    <col min="14899" max="14899" width="14.21875" customWidth="1"/>
    <col min="15105" max="15105" width="3.77734375" customWidth="1"/>
    <col min="15106" max="15106" width="5.77734375" customWidth="1"/>
    <col min="15107" max="15107" width="63.5546875" customWidth="1"/>
    <col min="15108" max="15108" width="26.21875" customWidth="1"/>
    <col min="15109" max="15111" width="16.77734375" customWidth="1"/>
    <col min="15112" max="15112" width="4.77734375" customWidth="1"/>
    <col min="15129" max="15129" width="7.77734375" customWidth="1"/>
    <col min="15130" max="15130" width="6.44140625" customWidth="1"/>
    <col min="15131" max="15131" width="8.21875" customWidth="1"/>
    <col min="15134" max="15134" width="1.5546875" bestFit="1" customWidth="1"/>
    <col min="15136" max="15136" width="1.5546875" bestFit="1" customWidth="1"/>
    <col min="15138" max="15138" width="1.5546875" bestFit="1" customWidth="1"/>
    <col min="15139" max="15139" width="6.77734375" customWidth="1"/>
    <col min="15140" max="15140" width="1.5546875" bestFit="1" customWidth="1"/>
    <col min="15143" max="15143" width="6.21875" customWidth="1"/>
    <col min="15144" max="15144" width="22.77734375" customWidth="1"/>
    <col min="15145" max="15145" width="8.77734375" customWidth="1"/>
    <col min="15146" max="15146" width="11" customWidth="1"/>
    <col min="15147" max="15147" width="10" customWidth="1"/>
    <col min="15148" max="15148" width="7.77734375" customWidth="1"/>
    <col min="15149" max="15149" width="9.44140625" customWidth="1"/>
    <col min="15150" max="15150" width="8.44140625" customWidth="1"/>
    <col min="15151" max="15151" width="9" customWidth="1"/>
    <col min="15152" max="15152" width="11" customWidth="1"/>
    <col min="15154" max="15154" width="14.44140625" customWidth="1"/>
    <col min="15155" max="15155" width="14.21875" customWidth="1"/>
    <col min="15361" max="15361" width="3.77734375" customWidth="1"/>
    <col min="15362" max="15362" width="5.77734375" customWidth="1"/>
    <col min="15363" max="15363" width="63.5546875" customWidth="1"/>
    <col min="15364" max="15364" width="26.21875" customWidth="1"/>
    <col min="15365" max="15367" width="16.77734375" customWidth="1"/>
    <col min="15368" max="15368" width="4.77734375" customWidth="1"/>
    <col min="15385" max="15385" width="7.77734375" customWidth="1"/>
    <col min="15386" max="15386" width="6.44140625" customWidth="1"/>
    <col min="15387" max="15387" width="8.21875" customWidth="1"/>
    <col min="15390" max="15390" width="1.5546875" bestFit="1" customWidth="1"/>
    <col min="15392" max="15392" width="1.5546875" bestFit="1" customWidth="1"/>
    <col min="15394" max="15394" width="1.5546875" bestFit="1" customWidth="1"/>
    <col min="15395" max="15395" width="6.77734375" customWidth="1"/>
    <col min="15396" max="15396" width="1.5546875" bestFit="1" customWidth="1"/>
    <col min="15399" max="15399" width="6.21875" customWidth="1"/>
    <col min="15400" max="15400" width="22.77734375" customWidth="1"/>
    <col min="15401" max="15401" width="8.77734375" customWidth="1"/>
    <col min="15402" max="15402" width="11" customWidth="1"/>
    <col min="15403" max="15403" width="10" customWidth="1"/>
    <col min="15404" max="15404" width="7.77734375" customWidth="1"/>
    <col min="15405" max="15405" width="9.44140625" customWidth="1"/>
    <col min="15406" max="15406" width="8.44140625" customWidth="1"/>
    <col min="15407" max="15407" width="9" customWidth="1"/>
    <col min="15408" max="15408" width="11" customWidth="1"/>
    <col min="15410" max="15410" width="14.44140625" customWidth="1"/>
    <col min="15411" max="15411" width="14.21875" customWidth="1"/>
    <col min="15617" max="15617" width="3.77734375" customWidth="1"/>
    <col min="15618" max="15618" width="5.77734375" customWidth="1"/>
    <col min="15619" max="15619" width="63.5546875" customWidth="1"/>
    <col min="15620" max="15620" width="26.21875" customWidth="1"/>
    <col min="15621" max="15623" width="16.77734375" customWidth="1"/>
    <col min="15624" max="15624" width="4.77734375" customWidth="1"/>
    <col min="15641" max="15641" width="7.77734375" customWidth="1"/>
    <col min="15642" max="15642" width="6.44140625" customWidth="1"/>
    <col min="15643" max="15643" width="8.21875" customWidth="1"/>
    <col min="15646" max="15646" width="1.5546875" bestFit="1" customWidth="1"/>
    <col min="15648" max="15648" width="1.5546875" bestFit="1" customWidth="1"/>
    <col min="15650" max="15650" width="1.5546875" bestFit="1" customWidth="1"/>
    <col min="15651" max="15651" width="6.77734375" customWidth="1"/>
    <col min="15652" max="15652" width="1.5546875" bestFit="1" customWidth="1"/>
    <col min="15655" max="15655" width="6.21875" customWidth="1"/>
    <col min="15656" max="15656" width="22.77734375" customWidth="1"/>
    <col min="15657" max="15657" width="8.77734375" customWidth="1"/>
    <col min="15658" max="15658" width="11" customWidth="1"/>
    <col min="15659" max="15659" width="10" customWidth="1"/>
    <col min="15660" max="15660" width="7.77734375" customWidth="1"/>
    <col min="15661" max="15661" width="9.44140625" customWidth="1"/>
    <col min="15662" max="15662" width="8.44140625" customWidth="1"/>
    <col min="15663" max="15663" width="9" customWidth="1"/>
    <col min="15664" max="15664" width="11" customWidth="1"/>
    <col min="15666" max="15666" width="14.44140625" customWidth="1"/>
    <col min="15667" max="15667" width="14.21875" customWidth="1"/>
    <col min="15873" max="15873" width="3.77734375" customWidth="1"/>
    <col min="15874" max="15874" width="5.77734375" customWidth="1"/>
    <col min="15875" max="15875" width="63.5546875" customWidth="1"/>
    <col min="15876" max="15876" width="26.21875" customWidth="1"/>
    <col min="15877" max="15879" width="16.77734375" customWidth="1"/>
    <col min="15880" max="15880" width="4.77734375" customWidth="1"/>
    <col min="15897" max="15897" width="7.77734375" customWidth="1"/>
    <col min="15898" max="15898" width="6.44140625" customWidth="1"/>
    <col min="15899" max="15899" width="8.21875" customWidth="1"/>
    <col min="15902" max="15902" width="1.5546875" bestFit="1" customWidth="1"/>
    <col min="15904" max="15904" width="1.5546875" bestFit="1" customWidth="1"/>
    <col min="15906" max="15906" width="1.5546875" bestFit="1" customWidth="1"/>
    <col min="15907" max="15907" width="6.77734375" customWidth="1"/>
    <col min="15908" max="15908" width="1.5546875" bestFit="1" customWidth="1"/>
    <col min="15911" max="15911" width="6.21875" customWidth="1"/>
    <col min="15912" max="15912" width="22.77734375" customWidth="1"/>
    <col min="15913" max="15913" width="8.77734375" customWidth="1"/>
    <col min="15914" max="15914" width="11" customWidth="1"/>
    <col min="15915" max="15915" width="10" customWidth="1"/>
    <col min="15916" max="15916" width="7.77734375" customWidth="1"/>
    <col min="15917" max="15917" width="9.44140625" customWidth="1"/>
    <col min="15918" max="15918" width="8.44140625" customWidth="1"/>
    <col min="15919" max="15919" width="9" customWidth="1"/>
    <col min="15920" max="15920" width="11" customWidth="1"/>
    <col min="15922" max="15922" width="14.44140625" customWidth="1"/>
    <col min="15923" max="15923" width="14.21875" customWidth="1"/>
    <col min="16129" max="16129" width="3.77734375" customWidth="1"/>
    <col min="16130" max="16130" width="5.77734375" customWidth="1"/>
    <col min="16131" max="16131" width="63.5546875" customWidth="1"/>
    <col min="16132" max="16132" width="26.21875" customWidth="1"/>
    <col min="16133" max="16135" width="16.77734375" customWidth="1"/>
    <col min="16136" max="16136" width="4.77734375" customWidth="1"/>
    <col min="16153" max="16153" width="7.77734375" customWidth="1"/>
    <col min="16154" max="16154" width="6.44140625" customWidth="1"/>
    <col min="16155" max="16155" width="8.21875" customWidth="1"/>
    <col min="16158" max="16158" width="1.5546875" bestFit="1" customWidth="1"/>
    <col min="16160" max="16160" width="1.5546875" bestFit="1" customWidth="1"/>
    <col min="16162" max="16162" width="1.5546875" bestFit="1" customWidth="1"/>
    <col min="16163" max="16163" width="6.77734375" customWidth="1"/>
    <col min="16164" max="16164" width="1.5546875" bestFit="1" customWidth="1"/>
    <col min="16167" max="16167" width="6.21875" customWidth="1"/>
    <col min="16168" max="16168" width="22.77734375" customWidth="1"/>
    <col min="16169" max="16169" width="8.77734375" customWidth="1"/>
    <col min="16170" max="16170" width="11" customWidth="1"/>
    <col min="16171" max="16171" width="10" customWidth="1"/>
    <col min="16172" max="16172" width="7.77734375" customWidth="1"/>
    <col min="16173" max="16173" width="9.44140625" customWidth="1"/>
    <col min="16174" max="16174" width="8.44140625" customWidth="1"/>
    <col min="16175" max="16175" width="9" customWidth="1"/>
    <col min="16176" max="16176" width="11" customWidth="1"/>
    <col min="16178" max="16178" width="14.44140625" customWidth="1"/>
    <col min="16179" max="16179" width="14.21875" customWidth="1"/>
  </cols>
  <sheetData>
    <row r="1" spans="2:7" ht="13.8" thickBot="1" x14ac:dyDescent="0.3"/>
    <row r="2" spans="2:7" ht="23.4" thickTop="1" x14ac:dyDescent="0.4">
      <c r="B2" s="2"/>
      <c r="C2" s="3" t="s">
        <v>0</v>
      </c>
      <c r="D2" s="4"/>
      <c r="E2" s="5"/>
      <c r="F2" s="5"/>
      <c r="G2" s="6"/>
    </row>
    <row r="3" spans="2:7" ht="22.8" x14ac:dyDescent="0.4">
      <c r="B3" s="7"/>
      <c r="C3" s="8" t="s">
        <v>1</v>
      </c>
      <c r="D3" s="9"/>
      <c r="E3" s="10"/>
      <c r="F3" s="11"/>
      <c r="G3" s="12"/>
    </row>
    <row r="4" spans="2:7" ht="15.6" x14ac:dyDescent="0.3">
      <c r="B4" s="7"/>
      <c r="C4" s="8" t="s">
        <v>2</v>
      </c>
      <c r="D4" s="9"/>
      <c r="E4" s="11"/>
      <c r="F4" s="11"/>
      <c r="G4" s="12"/>
    </row>
    <row r="5" spans="2:7" ht="15.6" x14ac:dyDescent="0.3">
      <c r="B5" s="7"/>
      <c r="C5" s="8" t="s">
        <v>3</v>
      </c>
      <c r="D5" s="9"/>
      <c r="E5" s="11"/>
      <c r="F5" s="11"/>
      <c r="G5" s="12"/>
    </row>
    <row r="6" spans="2:7" ht="16.2" thickBot="1" x14ac:dyDescent="0.35">
      <c r="B6" s="13"/>
      <c r="C6" s="14"/>
      <c r="D6" s="15"/>
      <c r="E6" s="16"/>
      <c r="F6" s="16"/>
      <c r="G6" s="17"/>
    </row>
    <row r="7" spans="2:7" ht="16.2" thickTop="1" x14ac:dyDescent="0.3">
      <c r="B7" s="18"/>
      <c r="C7" s="19"/>
      <c r="D7" s="20"/>
    </row>
    <row r="8" spans="2:7" ht="15.6" x14ac:dyDescent="0.3">
      <c r="B8" s="18"/>
      <c r="C8" s="19"/>
      <c r="D8" s="20"/>
    </row>
    <row r="9" spans="2:7" ht="15.6" x14ac:dyDescent="0.3">
      <c r="B9" s="18"/>
      <c r="C9" s="19"/>
      <c r="D9" s="20"/>
    </row>
    <row r="10" spans="2:7" ht="15.6" x14ac:dyDescent="0.3">
      <c r="B10" s="18"/>
      <c r="C10" s="19"/>
      <c r="D10" s="20"/>
    </row>
    <row r="11" spans="2:7" ht="15.6" x14ac:dyDescent="0.3">
      <c r="B11" s="18"/>
      <c r="C11" s="19"/>
      <c r="D11" s="20"/>
    </row>
    <row r="12" spans="2:7" ht="15.6" x14ac:dyDescent="0.3">
      <c r="B12" s="18"/>
      <c r="C12" s="19"/>
      <c r="D12" s="20"/>
    </row>
    <row r="13" spans="2:7" ht="15.6" x14ac:dyDescent="0.3">
      <c r="B13" s="18"/>
      <c r="C13" s="19"/>
      <c r="D13" s="20"/>
    </row>
    <row r="14" spans="2:7" ht="15.6" x14ac:dyDescent="0.3">
      <c r="B14" s="18"/>
      <c r="C14" s="19"/>
      <c r="D14" s="20"/>
    </row>
    <row r="15" spans="2:7" ht="15.6" x14ac:dyDescent="0.3">
      <c r="B15" s="18"/>
      <c r="C15" s="19"/>
      <c r="D15" s="20"/>
    </row>
    <row r="16" spans="2:7" ht="15.75" customHeight="1" thickBot="1" x14ac:dyDescent="0.3"/>
    <row r="17" spans="2:8" ht="16.2" thickTop="1" x14ac:dyDescent="0.3">
      <c r="B17" s="21"/>
      <c r="C17" s="22"/>
      <c r="D17" s="23" t="s">
        <v>4</v>
      </c>
      <c r="E17" s="24"/>
      <c r="F17" s="24"/>
      <c r="G17" s="25"/>
    </row>
    <row r="18" spans="2:8" ht="16.2" thickBot="1" x14ac:dyDescent="0.35">
      <c r="B18" s="26"/>
      <c r="C18" s="27"/>
      <c r="D18" s="28" t="s">
        <v>5</v>
      </c>
      <c r="E18" s="11"/>
      <c r="F18" s="11"/>
      <c r="G18" s="29"/>
    </row>
    <row r="19" spans="2:8" ht="21.6" thickBot="1" x14ac:dyDescent="0.45">
      <c r="B19" s="26"/>
      <c r="C19" s="30" t="s">
        <v>6</v>
      </c>
      <c r="D19" s="31" t="s">
        <v>7</v>
      </c>
      <c r="E19" s="32" t="s">
        <v>8</v>
      </c>
      <c r="F19" s="11"/>
      <c r="G19" s="29"/>
    </row>
    <row r="20" spans="2:8" ht="15.6" thickBot="1" x14ac:dyDescent="0.3">
      <c r="B20" s="33" t="s">
        <v>9</v>
      </c>
      <c r="C20" s="34"/>
      <c r="D20" s="35"/>
      <c r="E20" s="36"/>
      <c r="F20" s="36"/>
      <c r="G20" s="37"/>
    </row>
    <row r="21" spans="2:8" ht="15.75" customHeight="1" thickTop="1" x14ac:dyDescent="0.25"/>
    <row r="22" spans="2:8" ht="24.6" x14ac:dyDescent="0.4">
      <c r="B22" s="586" t="s">
        <v>1290</v>
      </c>
      <c r="C22" s="586"/>
      <c r="D22" s="586"/>
    </row>
    <row r="23" spans="2:8" ht="15.75" customHeight="1" x14ac:dyDescent="0.25"/>
    <row r="24" spans="2:8" ht="30" x14ac:dyDescent="0.5">
      <c r="B24" s="38" t="s">
        <v>10</v>
      </c>
      <c r="D24" s="39"/>
    </row>
    <row r="25" spans="2:8" ht="15.75" customHeight="1" thickBot="1" x14ac:dyDescent="0.3"/>
    <row r="26" spans="2:8" ht="23.4" thickBot="1" x14ac:dyDescent="0.45">
      <c r="B26" s="587" t="s">
        <v>11</v>
      </c>
      <c r="C26" s="588"/>
      <c r="D26" s="589"/>
    </row>
    <row r="27" spans="2:8" ht="15.75" customHeight="1" x14ac:dyDescent="0.25"/>
    <row r="28" spans="2:8" ht="15.75" customHeight="1" thickBot="1" x14ac:dyDescent="0.3"/>
    <row r="29" spans="2:8" ht="16.2" thickBot="1" x14ac:dyDescent="0.35">
      <c r="B29" s="40"/>
      <c r="C29" s="41" t="s">
        <v>12</v>
      </c>
      <c r="D29" s="42"/>
      <c r="E29" s="43"/>
      <c r="F29" s="44" t="s">
        <v>13</v>
      </c>
      <c r="G29" s="45"/>
      <c r="H29" s="46"/>
    </row>
    <row r="30" spans="2:8" ht="21" x14ac:dyDescent="0.4">
      <c r="B30" s="47"/>
      <c r="C30" s="48" t="s">
        <v>1286</v>
      </c>
      <c r="D30" s="49"/>
      <c r="E30" s="50"/>
      <c r="F30" s="51"/>
      <c r="G30" s="51"/>
      <c r="H30" s="52"/>
    </row>
    <row r="31" spans="2:8" ht="15.6" x14ac:dyDescent="0.3">
      <c r="B31" s="47"/>
      <c r="C31" s="53" t="s">
        <v>14</v>
      </c>
      <c r="D31" s="54"/>
      <c r="E31" s="55" t="s">
        <v>15</v>
      </c>
      <c r="F31" s="56" t="s">
        <v>16</v>
      </c>
      <c r="G31" s="57" t="s">
        <v>17</v>
      </c>
      <c r="H31" s="52"/>
    </row>
    <row r="32" spans="2:8" ht="21" x14ac:dyDescent="0.4">
      <c r="B32" s="47"/>
      <c r="C32" s="48" t="s">
        <v>843</v>
      </c>
      <c r="D32" s="49"/>
      <c r="E32" s="55" t="s">
        <v>18</v>
      </c>
      <c r="F32" s="55" t="s">
        <v>19</v>
      </c>
      <c r="G32" s="57" t="s">
        <v>20</v>
      </c>
      <c r="H32" s="52"/>
    </row>
    <row r="33" spans="2:10" ht="15.6" x14ac:dyDescent="0.3">
      <c r="B33" s="47"/>
      <c r="C33" s="58"/>
      <c r="D33" s="49"/>
      <c r="E33" s="59"/>
      <c r="F33" s="59"/>
      <c r="G33" s="57" t="s">
        <v>21</v>
      </c>
      <c r="H33" s="52"/>
    </row>
    <row r="34" spans="2:10" ht="15.6" x14ac:dyDescent="0.3">
      <c r="B34" s="47"/>
      <c r="C34" s="58"/>
      <c r="D34" s="49"/>
      <c r="E34" s="60"/>
      <c r="F34" s="61"/>
      <c r="G34" s="57" t="s">
        <v>22</v>
      </c>
      <c r="H34" s="52"/>
    </row>
    <row r="35" spans="2:10" ht="15.6" x14ac:dyDescent="0.3">
      <c r="B35" s="47"/>
      <c r="C35" s="62" t="s">
        <v>23</v>
      </c>
      <c r="D35" s="49"/>
      <c r="E35" s="63" t="s">
        <v>24</v>
      </c>
      <c r="F35" s="64" t="s">
        <v>25</v>
      </c>
      <c r="G35" s="64" t="s">
        <v>26</v>
      </c>
      <c r="H35" s="52"/>
    </row>
    <row r="36" spans="2:10" ht="16.2" thickBot="1" x14ac:dyDescent="0.35">
      <c r="B36" s="65"/>
      <c r="C36" s="66"/>
      <c r="D36" s="67"/>
      <c r="E36" s="68" t="s">
        <v>27</v>
      </c>
      <c r="F36" s="69" t="s">
        <v>27</v>
      </c>
      <c r="G36" s="69" t="s">
        <v>27</v>
      </c>
      <c r="H36" s="11"/>
    </row>
    <row r="37" spans="2:10" ht="15.75" customHeight="1" thickBot="1" x14ac:dyDescent="0.3">
      <c r="B37" s="70"/>
      <c r="C37" s="71"/>
      <c r="D37" s="71"/>
      <c r="E37" s="71"/>
      <c r="F37" s="71"/>
      <c r="G37" s="71"/>
    </row>
    <row r="38" spans="2:10" ht="15.6" x14ac:dyDescent="0.3">
      <c r="B38" s="72">
        <v>190</v>
      </c>
      <c r="C38" s="73" t="s">
        <v>28</v>
      </c>
      <c r="D38" s="74" t="s">
        <v>29</v>
      </c>
      <c r="E38" s="514">
        <v>199279</v>
      </c>
      <c r="F38" s="515">
        <v>10142</v>
      </c>
      <c r="G38" s="516">
        <f>SUM(E38:F38)</f>
        <v>209421</v>
      </c>
      <c r="H38" s="75"/>
      <c r="I38" s="76"/>
      <c r="J38" s="77"/>
    </row>
    <row r="39" spans="2:10" ht="15.6" x14ac:dyDescent="0.3">
      <c r="B39" s="78">
        <v>290</v>
      </c>
      <c r="C39" s="73" t="s">
        <v>30</v>
      </c>
      <c r="D39" s="79" t="s">
        <v>31</v>
      </c>
      <c r="E39" s="517">
        <v>11229</v>
      </c>
      <c r="F39" s="518">
        <v>7215</v>
      </c>
      <c r="G39" s="519">
        <f>SUM(E39:F39)</f>
        <v>18444</v>
      </c>
      <c r="H39" s="75"/>
      <c r="I39" s="76"/>
    </row>
    <row r="40" spans="2:10" ht="15.6" x14ac:dyDescent="0.3">
      <c r="B40" s="78">
        <v>390</v>
      </c>
      <c r="C40" s="73" t="s">
        <v>32</v>
      </c>
      <c r="D40" s="79" t="s">
        <v>33</v>
      </c>
      <c r="E40" s="517">
        <v>85709</v>
      </c>
      <c r="F40" s="518">
        <v>3828</v>
      </c>
      <c r="G40" s="519">
        <f>SUM(E40:F40)</f>
        <v>89537</v>
      </c>
      <c r="H40" s="75"/>
      <c r="I40" s="76"/>
    </row>
    <row r="41" spans="2:10" ht="15.6" x14ac:dyDescent="0.3">
      <c r="B41" s="78">
        <v>490</v>
      </c>
      <c r="C41" s="73" t="s">
        <v>34</v>
      </c>
      <c r="D41" s="79" t="s">
        <v>35</v>
      </c>
      <c r="E41" s="517">
        <v>10690</v>
      </c>
      <c r="F41" s="518">
        <v>3688</v>
      </c>
      <c r="G41" s="519">
        <v>14378</v>
      </c>
      <c r="H41" s="75"/>
      <c r="I41" s="76"/>
    </row>
    <row r="42" spans="2:10" ht="15.6" x14ac:dyDescent="0.3">
      <c r="B42" s="80"/>
      <c r="C42" s="73" t="s">
        <v>36</v>
      </c>
      <c r="D42" s="81"/>
      <c r="E42" s="520"/>
      <c r="F42" s="521"/>
      <c r="G42" s="522"/>
      <c r="H42" s="75"/>
      <c r="I42" s="82"/>
    </row>
    <row r="43" spans="2:10" ht="15.6" x14ac:dyDescent="0.3">
      <c r="B43" s="78">
        <v>509</v>
      </c>
      <c r="C43" s="83" t="s">
        <v>37</v>
      </c>
      <c r="D43" s="79" t="s">
        <v>38</v>
      </c>
      <c r="E43" s="517">
        <v>291</v>
      </c>
      <c r="F43" s="518">
        <v>0</v>
      </c>
      <c r="G43" s="519">
        <f t="shared" ref="G43:G50" si="0">SUM(E43:F43)</f>
        <v>291</v>
      </c>
      <c r="H43" s="75"/>
      <c r="I43" s="76"/>
    </row>
    <row r="44" spans="2:10" ht="15.6" x14ac:dyDescent="0.3">
      <c r="B44" s="78">
        <v>590</v>
      </c>
      <c r="C44" s="83" t="s">
        <v>39</v>
      </c>
      <c r="D44" s="79" t="s">
        <v>40</v>
      </c>
      <c r="E44" s="517">
        <v>20362</v>
      </c>
      <c r="F44" s="518">
        <v>746</v>
      </c>
      <c r="G44" s="519">
        <f t="shared" si="0"/>
        <v>21108</v>
      </c>
      <c r="H44" s="75"/>
      <c r="I44" s="76"/>
    </row>
    <row r="45" spans="2:10" ht="15.6" x14ac:dyDescent="0.3">
      <c r="B45" s="78">
        <v>599</v>
      </c>
      <c r="C45" s="83" t="s">
        <v>41</v>
      </c>
      <c r="D45" s="79" t="s">
        <v>42</v>
      </c>
      <c r="E45" s="517">
        <v>4759</v>
      </c>
      <c r="F45" s="518">
        <v>468</v>
      </c>
      <c r="G45" s="519">
        <f t="shared" si="0"/>
        <v>5227</v>
      </c>
      <c r="H45" s="75"/>
      <c r="I45" s="82"/>
    </row>
    <row r="46" spans="2:10" ht="15.6" x14ac:dyDescent="0.3">
      <c r="B46" s="78">
        <v>601</v>
      </c>
      <c r="C46" s="73" t="s">
        <v>43</v>
      </c>
      <c r="D46" s="79" t="s">
        <v>44</v>
      </c>
      <c r="E46" s="517">
        <v>0</v>
      </c>
      <c r="F46" s="518">
        <v>0</v>
      </c>
      <c r="G46" s="519">
        <f t="shared" si="0"/>
        <v>0</v>
      </c>
      <c r="H46" s="75"/>
      <c r="I46" s="76"/>
    </row>
    <row r="47" spans="2:10" ht="15.6" x14ac:dyDescent="0.3">
      <c r="B47" s="78">
        <v>602</v>
      </c>
      <c r="C47" s="73" t="s">
        <v>45</v>
      </c>
      <c r="D47" s="79" t="s">
        <v>46</v>
      </c>
      <c r="E47" s="517">
        <v>0</v>
      </c>
      <c r="F47" s="518">
        <v>0</v>
      </c>
      <c r="G47" s="519">
        <f t="shared" si="0"/>
        <v>0</v>
      </c>
      <c r="H47" s="75"/>
      <c r="I47" s="76"/>
    </row>
    <row r="48" spans="2:10" ht="15.6" x14ac:dyDescent="0.3">
      <c r="B48" s="78">
        <v>603</v>
      </c>
      <c r="C48" s="73" t="s">
        <v>47</v>
      </c>
      <c r="D48" s="79" t="s">
        <v>48</v>
      </c>
      <c r="E48" s="517">
        <v>922</v>
      </c>
      <c r="F48" s="518">
        <v>322</v>
      </c>
      <c r="G48" s="519">
        <f t="shared" si="0"/>
        <v>1244</v>
      </c>
      <c r="H48" s="75"/>
      <c r="I48" s="76"/>
    </row>
    <row r="49" spans="2:9" ht="15.6" x14ac:dyDescent="0.3">
      <c r="B49" s="78">
        <v>690</v>
      </c>
      <c r="C49" s="73" t="s">
        <v>49</v>
      </c>
      <c r="D49" s="79" t="s">
        <v>50</v>
      </c>
      <c r="E49" s="517">
        <v>13095</v>
      </c>
      <c r="F49" s="518">
        <v>847</v>
      </c>
      <c r="G49" s="519">
        <f t="shared" si="0"/>
        <v>13942</v>
      </c>
      <c r="H49" s="75"/>
      <c r="I49" s="82"/>
    </row>
    <row r="50" spans="2:9" ht="16.2" thickBot="1" x14ac:dyDescent="0.35">
      <c r="B50" s="72">
        <v>698</v>
      </c>
      <c r="C50" s="73" t="s">
        <v>51</v>
      </c>
      <c r="D50" s="79" t="s">
        <v>52</v>
      </c>
      <c r="E50" s="517">
        <v>22842</v>
      </c>
      <c r="F50" s="523">
        <v>3792</v>
      </c>
      <c r="G50" s="519">
        <f t="shared" si="0"/>
        <v>26634</v>
      </c>
      <c r="H50" s="75"/>
      <c r="I50" s="82"/>
    </row>
    <row r="51" spans="2:9" ht="16.8" thickBot="1" x14ac:dyDescent="0.4">
      <c r="B51" s="84">
        <v>699</v>
      </c>
      <c r="C51" s="85" t="s">
        <v>53</v>
      </c>
      <c r="D51" s="86"/>
      <c r="E51" s="524">
        <f>SUM(E38:E50)</f>
        <v>369178</v>
      </c>
      <c r="F51" s="525">
        <f>SUM(F38:F50)</f>
        <v>31048</v>
      </c>
      <c r="G51" s="525">
        <f>SUM(G38:G50)</f>
        <v>400226</v>
      </c>
      <c r="H51" s="75"/>
      <c r="I51" s="87"/>
    </row>
    <row r="52" spans="2:9" ht="15.6" x14ac:dyDescent="0.3">
      <c r="B52" s="88">
        <v>701</v>
      </c>
      <c r="C52" s="89" t="s">
        <v>54</v>
      </c>
      <c r="D52" s="90"/>
      <c r="E52" s="526">
        <v>40</v>
      </c>
      <c r="F52" s="76"/>
      <c r="G52" s="92"/>
      <c r="H52" s="93"/>
    </row>
    <row r="53" spans="2:9" ht="15.6" x14ac:dyDescent="0.3">
      <c r="B53" s="94">
        <v>711</v>
      </c>
      <c r="C53" s="89" t="s">
        <v>55</v>
      </c>
      <c r="D53" s="79"/>
      <c r="E53" s="526">
        <v>17693</v>
      </c>
      <c r="F53" s="76"/>
      <c r="G53" s="92"/>
      <c r="H53" s="92"/>
    </row>
    <row r="54" spans="2:9" ht="15.6" x14ac:dyDescent="0.3">
      <c r="B54" s="94">
        <v>712</v>
      </c>
      <c r="C54" s="89" t="s">
        <v>56</v>
      </c>
      <c r="D54" s="79"/>
      <c r="E54" s="526">
        <v>372</v>
      </c>
      <c r="F54" s="76"/>
      <c r="G54" s="92"/>
      <c r="H54" s="92"/>
    </row>
    <row r="55" spans="2:9" ht="15.6" x14ac:dyDescent="0.3">
      <c r="B55" s="94">
        <v>713</v>
      </c>
      <c r="C55" s="89" t="s">
        <v>57</v>
      </c>
      <c r="D55" s="79"/>
      <c r="E55" s="526">
        <v>34234</v>
      </c>
      <c r="F55" s="76"/>
      <c r="G55" s="92"/>
      <c r="H55" s="92"/>
    </row>
    <row r="56" spans="2:9" ht="15.6" x14ac:dyDescent="0.3">
      <c r="B56" s="94">
        <v>714</v>
      </c>
      <c r="C56" s="95" t="s">
        <v>58</v>
      </c>
      <c r="D56" s="79"/>
      <c r="E56" s="526">
        <v>-1377</v>
      </c>
      <c r="F56" s="76"/>
      <c r="G56" s="92"/>
      <c r="H56" s="92"/>
    </row>
    <row r="57" spans="2:9" ht="15.6" x14ac:dyDescent="0.3">
      <c r="B57" s="94">
        <v>715</v>
      </c>
      <c r="C57" s="95" t="s">
        <v>59</v>
      </c>
      <c r="D57" s="96"/>
      <c r="E57" s="526">
        <v>0</v>
      </c>
      <c r="F57" s="76"/>
      <c r="G57" s="92"/>
      <c r="H57" s="92"/>
    </row>
    <row r="58" spans="2:9" ht="16.2" thickBot="1" x14ac:dyDescent="0.35">
      <c r="B58" s="97">
        <v>718</v>
      </c>
      <c r="C58" s="98" t="s">
        <v>60</v>
      </c>
      <c r="D58" s="99"/>
      <c r="E58" s="527">
        <v>0</v>
      </c>
      <c r="F58" s="76"/>
      <c r="G58" s="92"/>
      <c r="H58" s="92"/>
    </row>
    <row r="59" spans="2:9" s="32" customFormat="1" ht="16.05" customHeight="1" x14ac:dyDescent="0.3">
      <c r="B59" s="100"/>
      <c r="C59" s="101" t="s">
        <v>61</v>
      </c>
      <c r="D59" s="102"/>
      <c r="E59" s="528"/>
    </row>
    <row r="60" spans="2:9" ht="15.6" x14ac:dyDescent="0.3">
      <c r="B60" s="103">
        <v>721</v>
      </c>
      <c r="C60" s="104" t="s">
        <v>62</v>
      </c>
      <c r="D60" s="105"/>
      <c r="E60" s="529">
        <v>56</v>
      </c>
      <c r="F60" s="106"/>
      <c r="G60" s="107" t="str">
        <f>IF(ABS(E60-VLOOKUP($C$32,BRDATA,3,TRUE))=0,"","BR cross check error - please refer to the RS notes.")</f>
        <v/>
      </c>
      <c r="H60" s="92"/>
    </row>
    <row r="61" spans="2:9" ht="15.6" x14ac:dyDescent="0.3">
      <c r="B61" s="88">
        <v>722</v>
      </c>
      <c r="C61" s="108" t="s">
        <v>63</v>
      </c>
      <c r="D61" s="109"/>
      <c r="E61" s="526">
        <v>13635</v>
      </c>
      <c r="F61" s="76"/>
      <c r="G61" s="92"/>
      <c r="H61" s="92"/>
    </row>
    <row r="62" spans="2:9" ht="15.6" x14ac:dyDescent="0.3">
      <c r="B62" s="78">
        <v>724</v>
      </c>
      <c r="C62" s="108" t="s">
        <v>64</v>
      </c>
      <c r="D62" s="109"/>
      <c r="E62" s="526">
        <v>0</v>
      </c>
      <c r="F62" s="76"/>
      <c r="G62" s="92"/>
      <c r="H62" s="92"/>
    </row>
    <row r="63" spans="2:9" ht="15.6" x14ac:dyDescent="0.3">
      <c r="B63" s="110">
        <v>726</v>
      </c>
      <c r="C63" s="108" t="s">
        <v>65</v>
      </c>
      <c r="D63" s="109"/>
      <c r="E63" s="526">
        <v>0</v>
      </c>
      <c r="F63" s="76"/>
      <c r="G63" s="92"/>
      <c r="H63" s="93"/>
    </row>
    <row r="64" spans="2:9" ht="15.6" x14ac:dyDescent="0.3">
      <c r="B64" s="110">
        <v>727</v>
      </c>
      <c r="C64" s="108" t="s">
        <v>66</v>
      </c>
      <c r="D64" s="109"/>
      <c r="E64" s="526">
        <v>0</v>
      </c>
      <c r="F64" s="76"/>
      <c r="G64" s="92"/>
      <c r="H64" s="92"/>
    </row>
    <row r="65" spans="2:8" ht="16.2" thickBot="1" x14ac:dyDescent="0.35">
      <c r="B65" s="111">
        <v>728</v>
      </c>
      <c r="C65" s="112" t="s">
        <v>67</v>
      </c>
      <c r="D65" s="113"/>
      <c r="E65" s="527">
        <v>0</v>
      </c>
      <c r="F65" s="114"/>
      <c r="G65" s="92"/>
      <c r="H65" s="92"/>
    </row>
    <row r="66" spans="2:8" ht="15.6" x14ac:dyDescent="0.3">
      <c r="B66" s="72">
        <v>731</v>
      </c>
      <c r="C66" s="115" t="s">
        <v>68</v>
      </c>
      <c r="D66" s="79" t="s">
        <v>69</v>
      </c>
      <c r="E66" s="530">
        <v>-740</v>
      </c>
      <c r="F66" s="114"/>
      <c r="G66" s="92"/>
      <c r="H66" s="92"/>
    </row>
    <row r="67" spans="2:8" ht="15.6" x14ac:dyDescent="0.3">
      <c r="B67" s="116">
        <v>732</v>
      </c>
      <c r="C67" s="115" t="s">
        <v>70</v>
      </c>
      <c r="D67" s="117" t="s">
        <v>71</v>
      </c>
      <c r="E67" s="531">
        <v>790</v>
      </c>
      <c r="F67" s="114"/>
      <c r="G67" s="92"/>
      <c r="H67" s="92"/>
    </row>
    <row r="68" spans="2:8" ht="16.2" thickBot="1" x14ac:dyDescent="0.35">
      <c r="B68" s="118">
        <v>748</v>
      </c>
      <c r="C68" s="104" t="s">
        <v>72</v>
      </c>
      <c r="D68" s="119"/>
      <c r="E68" s="532">
        <v>0</v>
      </c>
      <c r="F68" s="114"/>
      <c r="G68" s="92"/>
      <c r="H68" s="92"/>
    </row>
    <row r="69" spans="2:8" ht="16.2" thickBot="1" x14ac:dyDescent="0.35">
      <c r="B69" s="84">
        <v>749</v>
      </c>
      <c r="C69" s="85" t="s">
        <v>73</v>
      </c>
      <c r="D69" s="120"/>
      <c r="E69" s="524">
        <f>SUM(E51:E68)</f>
        <v>433881</v>
      </c>
      <c r="F69" s="114"/>
      <c r="G69" s="92"/>
      <c r="H69" s="92"/>
    </row>
    <row r="70" spans="2:8" ht="15.6" x14ac:dyDescent="0.3">
      <c r="B70" s="110">
        <v>754</v>
      </c>
      <c r="C70" s="121" t="s">
        <v>74</v>
      </c>
      <c r="D70" s="122"/>
      <c r="E70" s="526">
        <v>17805</v>
      </c>
      <c r="F70" s="76"/>
      <c r="G70" s="92"/>
      <c r="H70" s="92"/>
    </row>
    <row r="71" spans="2:8" ht="15.6" x14ac:dyDescent="0.3">
      <c r="B71" s="110">
        <v>757</v>
      </c>
      <c r="C71" s="89" t="s">
        <v>75</v>
      </c>
      <c r="D71" s="123"/>
      <c r="E71" s="526">
        <v>449</v>
      </c>
      <c r="F71" s="114"/>
      <c r="G71" s="92"/>
      <c r="H71" s="92"/>
    </row>
    <row r="72" spans="2:8" ht="15.6" x14ac:dyDescent="0.3">
      <c r="B72" s="110">
        <v>759</v>
      </c>
      <c r="C72" s="89" t="s">
        <v>76</v>
      </c>
      <c r="D72" s="124"/>
      <c r="E72" s="526">
        <v>113</v>
      </c>
      <c r="F72" s="76"/>
      <c r="G72" s="92"/>
      <c r="H72" s="92"/>
    </row>
    <row r="73" spans="2:8" ht="15.6" x14ac:dyDescent="0.3">
      <c r="B73" s="110">
        <v>761</v>
      </c>
      <c r="C73" s="89" t="s">
        <v>77</v>
      </c>
      <c r="D73" s="79" t="s">
        <v>78</v>
      </c>
      <c r="E73" s="533">
        <v>-388</v>
      </c>
      <c r="F73" s="125"/>
      <c r="G73" s="126"/>
      <c r="H73" s="127"/>
    </row>
    <row r="74" spans="2:8" ht="15.6" x14ac:dyDescent="0.3">
      <c r="B74" s="110">
        <v>762</v>
      </c>
      <c r="C74" s="89" t="s">
        <v>79</v>
      </c>
      <c r="D74" s="79" t="s">
        <v>80</v>
      </c>
      <c r="E74" s="533">
        <v>-171</v>
      </c>
      <c r="F74" s="125"/>
      <c r="G74" s="126"/>
      <c r="H74" s="127"/>
    </row>
    <row r="75" spans="2:8" ht="16.2" x14ac:dyDescent="0.35">
      <c r="B75" s="110">
        <v>765</v>
      </c>
      <c r="C75" s="108" t="s">
        <v>81</v>
      </c>
      <c r="D75" s="122"/>
      <c r="E75" s="526">
        <v>54</v>
      </c>
      <c r="F75" s="128"/>
      <c r="G75" s="126"/>
      <c r="H75" s="92"/>
    </row>
    <row r="76" spans="2:8" ht="15.6" x14ac:dyDescent="0.3">
      <c r="B76" s="78">
        <v>771</v>
      </c>
      <c r="C76" s="129" t="s">
        <v>82</v>
      </c>
      <c r="D76" s="122"/>
      <c r="E76" s="526">
        <v>0</v>
      </c>
      <c r="F76" s="130"/>
      <c r="G76" s="126"/>
      <c r="H76" s="92"/>
    </row>
    <row r="77" spans="2:8" ht="15.6" x14ac:dyDescent="0.3">
      <c r="B77" s="78">
        <v>773</v>
      </c>
      <c r="C77" s="131" t="s">
        <v>83</v>
      </c>
      <c r="D77" s="123"/>
      <c r="E77" s="526">
        <f>9764+877+21636-8328-2828-13418</f>
        <v>7703</v>
      </c>
      <c r="F77" s="130"/>
      <c r="G77" s="126"/>
      <c r="H77" s="92"/>
    </row>
    <row r="78" spans="2:8" ht="16.2" x14ac:dyDescent="0.35">
      <c r="B78" s="78">
        <v>776</v>
      </c>
      <c r="C78" s="131" t="s">
        <v>84</v>
      </c>
      <c r="D78" s="122"/>
      <c r="E78" s="526"/>
      <c r="F78" s="132"/>
      <c r="G78" s="126"/>
      <c r="H78" s="92"/>
    </row>
    <row r="79" spans="2:8" ht="15.6" x14ac:dyDescent="0.3">
      <c r="B79" s="78">
        <v>781</v>
      </c>
      <c r="C79" s="133" t="s">
        <v>85</v>
      </c>
      <c r="D79" s="122"/>
      <c r="E79" s="526">
        <f>72+26769</f>
        <v>26841</v>
      </c>
      <c r="F79" s="130"/>
      <c r="G79" s="126"/>
      <c r="H79" s="92"/>
    </row>
    <row r="80" spans="2:8" ht="16.2" thickBot="1" x14ac:dyDescent="0.35">
      <c r="B80" s="134">
        <v>783</v>
      </c>
      <c r="C80" s="98" t="s">
        <v>86</v>
      </c>
      <c r="D80" s="122"/>
      <c r="E80" s="526">
        <f>-19900+7593+1105</f>
        <v>-11202</v>
      </c>
      <c r="F80" s="130"/>
      <c r="G80" s="126"/>
      <c r="H80" s="92"/>
    </row>
    <row r="81" spans="2:8" ht="16.8" thickBot="1" x14ac:dyDescent="0.4">
      <c r="B81" s="84">
        <v>785</v>
      </c>
      <c r="C81" s="85" t="s">
        <v>87</v>
      </c>
      <c r="D81" s="120"/>
      <c r="E81" s="524">
        <f>SUM(E69:E80)</f>
        <v>475085</v>
      </c>
      <c r="F81" s="128"/>
      <c r="G81" s="135"/>
      <c r="H81" s="92"/>
    </row>
    <row r="82" spans="2:8" ht="15.6" x14ac:dyDescent="0.3">
      <c r="B82" s="136">
        <v>786</v>
      </c>
      <c r="C82" s="137" t="s">
        <v>88</v>
      </c>
      <c r="D82" s="124"/>
      <c r="E82" s="534">
        <f>-1313+-427+-63+-1400+-846+-53+-103+-17-1105-87</f>
        <v>-5414</v>
      </c>
      <c r="F82" s="125"/>
      <c r="G82" s="126"/>
      <c r="H82" s="127"/>
    </row>
    <row r="83" spans="2:8" ht="15.6" x14ac:dyDescent="0.3">
      <c r="B83" s="110">
        <v>787</v>
      </c>
      <c r="C83" s="89" t="s">
        <v>89</v>
      </c>
      <c r="D83" s="124"/>
      <c r="E83" s="526">
        <v>-4300</v>
      </c>
      <c r="F83" s="139"/>
      <c r="G83" s="126"/>
      <c r="H83" s="92"/>
    </row>
    <row r="84" spans="2:8" ht="16.2" thickBot="1" x14ac:dyDescent="0.35">
      <c r="B84" s="140">
        <v>791</v>
      </c>
      <c r="C84" s="141" t="s">
        <v>90</v>
      </c>
      <c r="D84" s="79" t="s">
        <v>91</v>
      </c>
      <c r="E84" s="535">
        <v>-78012</v>
      </c>
      <c r="F84" s="125"/>
      <c r="G84" s="126"/>
      <c r="H84" s="127"/>
    </row>
    <row r="85" spans="2:8" ht="16.8" thickBot="1" x14ac:dyDescent="0.4">
      <c r="B85" s="84">
        <v>795</v>
      </c>
      <c r="C85" s="85" t="s">
        <v>92</v>
      </c>
      <c r="D85" s="86"/>
      <c r="E85" s="524">
        <f>SUM(E81:E84)</f>
        <v>387359</v>
      </c>
      <c r="F85" s="135"/>
      <c r="G85" s="135"/>
      <c r="H85" s="92"/>
    </row>
    <row r="86" spans="2:8" ht="16.2" thickBot="1" x14ac:dyDescent="0.35">
      <c r="B86" s="110">
        <v>797</v>
      </c>
      <c r="C86" s="131" t="s">
        <v>93</v>
      </c>
      <c r="D86" s="79" t="s">
        <v>94</v>
      </c>
      <c r="E86" s="535">
        <v>-53629</v>
      </c>
      <c r="F86" s="125"/>
      <c r="G86" s="126"/>
      <c r="H86" s="127"/>
    </row>
    <row r="87" spans="2:8" ht="16.2" thickBot="1" x14ac:dyDescent="0.35">
      <c r="B87" s="84">
        <v>799</v>
      </c>
      <c r="C87" s="85" t="s">
        <v>95</v>
      </c>
      <c r="D87" s="120"/>
      <c r="E87" s="524">
        <f>SUM(E85:E86)</f>
        <v>333730</v>
      </c>
      <c r="F87" s="135"/>
      <c r="G87" s="135"/>
      <c r="H87" s="92"/>
    </row>
    <row r="88" spans="2:8" ht="15.6" x14ac:dyDescent="0.3">
      <c r="B88" s="136">
        <v>801</v>
      </c>
      <c r="C88" s="142" t="s">
        <v>96</v>
      </c>
      <c r="D88" s="143"/>
      <c r="E88" s="534">
        <v>0</v>
      </c>
      <c r="F88" s="130"/>
      <c r="G88" s="126"/>
      <c r="H88" s="92"/>
    </row>
    <row r="89" spans="2:8" ht="15.6" x14ac:dyDescent="0.3">
      <c r="B89" s="110">
        <v>811</v>
      </c>
      <c r="C89" s="108" t="s">
        <v>97</v>
      </c>
      <c r="D89" s="122"/>
      <c r="E89" s="526">
        <v>398</v>
      </c>
      <c r="F89" s="130"/>
      <c r="G89" s="126"/>
      <c r="H89" s="92"/>
    </row>
    <row r="90" spans="2:8" ht="15.6" x14ac:dyDescent="0.3">
      <c r="B90" s="110">
        <v>815</v>
      </c>
      <c r="C90" s="108" t="s">
        <v>98</v>
      </c>
      <c r="D90" s="122"/>
      <c r="E90" s="526">
        <v>511</v>
      </c>
      <c r="F90" s="130"/>
      <c r="G90" s="126"/>
      <c r="H90" s="92"/>
    </row>
    <row r="91" spans="2:8" ht="15.6" x14ac:dyDescent="0.3">
      <c r="B91" s="110">
        <v>816</v>
      </c>
      <c r="C91" s="108" t="s">
        <v>99</v>
      </c>
      <c r="D91" s="144"/>
      <c r="E91" s="526">
        <v>1188</v>
      </c>
      <c r="F91" s="106"/>
      <c r="G91" s="126"/>
      <c r="H91" s="92"/>
    </row>
    <row r="92" spans="2:8" ht="16.2" thickBot="1" x14ac:dyDescent="0.35">
      <c r="B92" s="110">
        <v>817</v>
      </c>
      <c r="C92" s="145" t="s">
        <v>100</v>
      </c>
      <c r="D92" s="146"/>
      <c r="E92" s="526">
        <v>1831</v>
      </c>
      <c r="F92" s="139"/>
      <c r="G92" s="126"/>
      <c r="H92" s="92"/>
    </row>
    <row r="93" spans="2:8" ht="16.2" thickBot="1" x14ac:dyDescent="0.35">
      <c r="B93" s="84">
        <v>830</v>
      </c>
      <c r="C93" s="85" t="s">
        <v>101</v>
      </c>
      <c r="D93" s="146"/>
      <c r="E93" s="524">
        <f>SUM(E87:E92)</f>
        <v>337658</v>
      </c>
      <c r="F93" s="106"/>
      <c r="G93" s="107" t="str">
        <f>IF(ABS(E93-VLOOKUP($C$32,BRDATA,4,TRUE))&lt;2,"","BR cross check error - please refer to the RS notes.")</f>
        <v/>
      </c>
      <c r="H93" s="92"/>
    </row>
    <row r="94" spans="2:8" ht="15.6" x14ac:dyDescent="0.3">
      <c r="B94" s="110">
        <v>851</v>
      </c>
      <c r="C94" s="129" t="s">
        <v>102</v>
      </c>
      <c r="D94" s="123"/>
      <c r="E94" s="526">
        <v>-161262</v>
      </c>
      <c r="F94" s="106"/>
      <c r="G94" s="107" t="str">
        <f>IF(ABS(E94-VLOOKUP($C$32,BRDATA,5,TRUE))&lt;2,"","BR cross check error - please refer to the RS notes.")</f>
        <v/>
      </c>
      <c r="H94" s="127"/>
    </row>
    <row r="95" spans="2:8" ht="15.6" x14ac:dyDescent="0.3">
      <c r="B95" s="110">
        <v>856</v>
      </c>
      <c r="C95" s="131" t="s">
        <v>103</v>
      </c>
      <c r="D95" s="123"/>
      <c r="E95" s="526">
        <v>0</v>
      </c>
      <c r="F95" s="106"/>
      <c r="G95" s="107" t="str">
        <f>IF(ABS(E95-VLOOKUP($C$32,BRDATA,6,TRUE))&lt;2,"","BR cross check error - please refer to the RS notes.")</f>
        <v/>
      </c>
      <c r="H95" s="127"/>
    </row>
    <row r="96" spans="2:8" ht="15.6" x14ac:dyDescent="0.3">
      <c r="B96" s="110">
        <v>858</v>
      </c>
      <c r="C96" s="131" t="s">
        <v>104</v>
      </c>
      <c r="D96" s="123"/>
      <c r="E96" s="526">
        <v>0</v>
      </c>
      <c r="F96" s="106"/>
      <c r="G96" s="107" t="str">
        <f>IF(ABS(E96-VLOOKUP($C$32,BRDATA,7,TRUE))&lt;2,"","BR cross check error - please refer to the RS notes.")</f>
        <v/>
      </c>
      <c r="H96" s="92"/>
    </row>
    <row r="97" spans="2:8" ht="15.6" x14ac:dyDescent="0.3">
      <c r="B97" s="110">
        <v>870</v>
      </c>
      <c r="C97" s="131" t="s">
        <v>105</v>
      </c>
      <c r="D97" s="123"/>
      <c r="E97" s="526">
        <v>-84262</v>
      </c>
      <c r="F97" s="106"/>
      <c r="G97" s="107" t="str">
        <f>IF(ABS(E97-VLOOKUP($C$32,BRDATA,8,TRUE))&lt;2,"","BR cross check error - please refer to the RS notes.")</f>
        <v/>
      </c>
      <c r="H97" s="147"/>
    </row>
    <row r="98" spans="2:8" ht="16.2" thickBot="1" x14ac:dyDescent="0.35">
      <c r="B98" s="110">
        <v>880</v>
      </c>
      <c r="C98" s="131" t="s">
        <v>106</v>
      </c>
      <c r="D98" s="148"/>
      <c r="E98" s="526">
        <f>-591-9117-14171+14171+591-591+9117+591</f>
        <v>0</v>
      </c>
      <c r="F98" s="106"/>
      <c r="G98" s="107" t="str">
        <f>IF(ABS(E98-VLOOKUP($C$32,BRDATA,9,TRUE))&lt;2,"","BR cross check error - please refer to the RS notes.")</f>
        <v/>
      </c>
      <c r="H98" s="93"/>
    </row>
    <row r="99" spans="2:8" ht="17.25" customHeight="1" thickBot="1" x14ac:dyDescent="0.35">
      <c r="B99" s="84">
        <v>890</v>
      </c>
      <c r="C99" s="85" t="s">
        <v>107</v>
      </c>
      <c r="D99" s="149"/>
      <c r="E99" s="524">
        <f>SUM(E93:E98)</f>
        <v>92134</v>
      </c>
      <c r="F99" s="106"/>
      <c r="G99" s="107" t="str">
        <f>IF(ABS(E99-VLOOKUP($C$32,BRDATA,10,TRUE))&lt;2,"","BR cross check error - please refer to the RS notes.")</f>
        <v/>
      </c>
      <c r="H99" s="92"/>
    </row>
    <row r="100" spans="2:8" ht="18" x14ac:dyDescent="0.35">
      <c r="C100" s="150" t="s">
        <v>108</v>
      </c>
      <c r="D100" s="151"/>
      <c r="E100" s="536"/>
      <c r="F100" s="152"/>
      <c r="H100" s="75"/>
    </row>
    <row r="101" spans="2:8" ht="18" x14ac:dyDescent="0.35">
      <c r="B101" s="153" t="s">
        <v>109</v>
      </c>
      <c r="C101" s="154"/>
      <c r="D101" s="52"/>
      <c r="E101" s="11"/>
      <c r="F101" s="152"/>
      <c r="H101" s="75"/>
    </row>
    <row r="102" spans="2:8" ht="12" customHeight="1" thickBot="1" x14ac:dyDescent="0.35">
      <c r="B102" s="155"/>
      <c r="C102" s="155"/>
      <c r="D102" s="156"/>
      <c r="E102" s="75"/>
      <c r="F102" s="92"/>
      <c r="G102" s="75"/>
    </row>
    <row r="103" spans="2:8" ht="17.25" customHeight="1" thickBot="1" x14ac:dyDescent="0.35">
      <c r="B103" s="157"/>
      <c r="C103" s="158" t="s">
        <v>110</v>
      </c>
      <c r="D103" s="159"/>
      <c r="E103" s="160" t="s">
        <v>27</v>
      </c>
      <c r="F103" s="93"/>
    </row>
    <row r="104" spans="2:8" ht="15.6" x14ac:dyDescent="0.3">
      <c r="B104" s="161">
        <v>911</v>
      </c>
      <c r="C104" s="162" t="s">
        <v>111</v>
      </c>
      <c r="D104" s="163"/>
      <c r="E104" s="537">
        <v>5973</v>
      </c>
      <c r="F104" s="76"/>
      <c r="G104" s="75"/>
      <c r="H104" s="75"/>
    </row>
    <row r="105" spans="2:8" ht="15.6" x14ac:dyDescent="0.3">
      <c r="B105" s="164">
        <v>915</v>
      </c>
      <c r="C105" s="165" t="s">
        <v>112</v>
      </c>
      <c r="D105" s="166"/>
      <c r="E105" s="538">
        <v>10447</v>
      </c>
      <c r="F105" s="76"/>
      <c r="G105" s="75"/>
      <c r="H105" s="75"/>
    </row>
    <row r="106" spans="2:8" ht="15.6" x14ac:dyDescent="0.3">
      <c r="B106" s="164">
        <v>916</v>
      </c>
      <c r="C106" s="165" t="s">
        <v>113</v>
      </c>
      <c r="D106" s="166"/>
      <c r="E106" s="538">
        <v>14254</v>
      </c>
      <c r="F106" s="76"/>
      <c r="G106" s="75"/>
      <c r="H106" s="75"/>
    </row>
    <row r="107" spans="2:8" ht="15.6" x14ac:dyDescent="0.3">
      <c r="B107" s="164">
        <v>917</v>
      </c>
      <c r="C107" s="165" t="s">
        <v>114</v>
      </c>
      <c r="D107" s="166"/>
      <c r="E107" s="538">
        <v>-85584</v>
      </c>
      <c r="F107" s="167"/>
      <c r="G107" s="75"/>
      <c r="H107" s="75"/>
    </row>
    <row r="108" spans="2:8" ht="16.2" thickBot="1" x14ac:dyDescent="0.35">
      <c r="B108" s="168">
        <v>920</v>
      </c>
      <c r="C108" s="169" t="s">
        <v>115</v>
      </c>
      <c r="D108" s="170"/>
      <c r="E108" s="539">
        <v>0</v>
      </c>
      <c r="F108" s="171"/>
      <c r="G108" s="75"/>
      <c r="H108" s="75"/>
    </row>
    <row r="109" spans="2:8" ht="15.6" x14ac:dyDescent="0.3">
      <c r="B109" s="155"/>
      <c r="C109" s="172"/>
      <c r="D109" s="151"/>
      <c r="E109" s="536"/>
      <c r="F109" s="92"/>
      <c r="G109" s="75"/>
    </row>
    <row r="110" spans="2:8" ht="16.2" thickBot="1" x14ac:dyDescent="0.35">
      <c r="B110" s="155"/>
      <c r="C110" s="172"/>
      <c r="D110" s="151"/>
      <c r="E110" s="536"/>
      <c r="F110" s="92"/>
      <c r="G110" s="75"/>
    </row>
    <row r="111" spans="2:8" ht="17.25" customHeight="1" thickBot="1" x14ac:dyDescent="0.35">
      <c r="B111" s="157"/>
      <c r="C111" s="158" t="s">
        <v>116</v>
      </c>
      <c r="D111" s="173"/>
      <c r="E111" s="540" t="s">
        <v>27</v>
      </c>
      <c r="F111" s="93"/>
      <c r="G111" s="75"/>
    </row>
    <row r="112" spans="2:8" ht="15.6" x14ac:dyDescent="0.3">
      <c r="B112" s="161">
        <v>931</v>
      </c>
      <c r="C112" s="174" t="s">
        <v>117</v>
      </c>
      <c r="D112" s="175"/>
      <c r="E112" s="537">
        <v>8156</v>
      </c>
      <c r="F112" s="92"/>
      <c r="G112" s="75"/>
    </row>
    <row r="113" spans="2:8" ht="15.6" x14ac:dyDescent="0.3">
      <c r="B113" s="164">
        <v>932</v>
      </c>
      <c r="C113" s="165" t="s">
        <v>118</v>
      </c>
      <c r="D113" s="176"/>
      <c r="E113" s="538">
        <f>13214-6</f>
        <v>13208</v>
      </c>
      <c r="F113" s="92"/>
      <c r="G113" s="75"/>
    </row>
    <row r="114" spans="2:8" ht="15.6" x14ac:dyDescent="0.3">
      <c r="B114" s="164">
        <v>933</v>
      </c>
      <c r="C114" s="165" t="s">
        <v>119</v>
      </c>
      <c r="D114" s="176"/>
      <c r="E114" s="538">
        <v>591</v>
      </c>
      <c r="F114" s="92"/>
      <c r="G114" s="75"/>
    </row>
    <row r="115" spans="2:8" ht="16.2" thickBot="1" x14ac:dyDescent="0.35">
      <c r="B115" s="168">
        <v>934</v>
      </c>
      <c r="C115" s="177" t="s">
        <v>120</v>
      </c>
      <c r="D115" s="178"/>
      <c r="E115" s="539">
        <v>9093</v>
      </c>
      <c r="F115" s="92"/>
      <c r="G115" s="75"/>
    </row>
    <row r="116" spans="2:8" ht="17.25" customHeight="1" thickBot="1" x14ac:dyDescent="0.35">
      <c r="B116" s="179">
        <v>939</v>
      </c>
      <c r="C116" s="180" t="s">
        <v>121</v>
      </c>
      <c r="D116" s="181"/>
      <c r="E116" s="541">
        <f>SUM(E112:E115)</f>
        <v>31048</v>
      </c>
      <c r="F116" s="167" t="str">
        <f>IF(E116=F51,"","ERROR: The Total Capital Charges must equal line 699 column 2.")</f>
        <v/>
      </c>
      <c r="G116" s="75"/>
    </row>
    <row r="117" spans="2:8" ht="17.25" customHeight="1" x14ac:dyDescent="0.25">
      <c r="B117" s="182" t="s">
        <v>122</v>
      </c>
      <c r="C117" s="183"/>
      <c r="E117" s="75"/>
      <c r="G117" s="75"/>
    </row>
    <row r="118" spans="2:8" ht="15" x14ac:dyDescent="0.25">
      <c r="C118" s="32"/>
      <c r="H118" s="75"/>
    </row>
    <row r="119" spans="2:8" ht="15.6" thickBot="1" x14ac:dyDescent="0.3">
      <c r="C119" s="32"/>
      <c r="H119" s="75"/>
    </row>
    <row r="120" spans="2:8" ht="17.399999999999999" thickBot="1" x14ac:dyDescent="0.35">
      <c r="B120" s="184"/>
      <c r="C120" s="185" t="s">
        <v>123</v>
      </c>
      <c r="D120" s="186"/>
      <c r="E120" s="186"/>
      <c r="F120" s="187"/>
      <c r="H120" s="75"/>
    </row>
    <row r="121" spans="2:8" ht="15.6" x14ac:dyDescent="0.3">
      <c r="B121" s="188"/>
      <c r="C121" s="189" t="s">
        <v>124</v>
      </c>
      <c r="D121" s="190"/>
      <c r="E121" s="160" t="s">
        <v>15</v>
      </c>
      <c r="F121" s="160" t="s">
        <v>15</v>
      </c>
      <c r="H121" s="75"/>
    </row>
    <row r="122" spans="2:8" ht="15.6" x14ac:dyDescent="0.3">
      <c r="B122" s="191"/>
      <c r="C122" s="32"/>
      <c r="D122" s="192"/>
      <c r="E122" s="193" t="s">
        <v>18</v>
      </c>
      <c r="F122" s="193" t="s">
        <v>18</v>
      </c>
      <c r="H122" s="75"/>
    </row>
    <row r="123" spans="2:8" ht="16.8" x14ac:dyDescent="0.3">
      <c r="B123" s="194"/>
      <c r="C123" s="195"/>
      <c r="D123" s="192"/>
      <c r="E123" s="193"/>
      <c r="F123" s="193" t="s">
        <v>125</v>
      </c>
      <c r="H123" s="75"/>
    </row>
    <row r="124" spans="2:8" ht="15.6" x14ac:dyDescent="0.3">
      <c r="B124" s="194"/>
      <c r="C124" s="196"/>
      <c r="D124" s="192"/>
      <c r="E124" s="193"/>
      <c r="F124" s="193" t="s">
        <v>126</v>
      </c>
      <c r="H124" s="75"/>
    </row>
    <row r="125" spans="2:8" ht="15.6" x14ac:dyDescent="0.3">
      <c r="B125" s="194"/>
      <c r="C125" s="196"/>
      <c r="D125" s="192"/>
      <c r="E125" s="193" t="s">
        <v>27</v>
      </c>
      <c r="F125" s="193" t="s">
        <v>27</v>
      </c>
      <c r="H125" s="75"/>
    </row>
    <row r="126" spans="2:8" ht="16.2" thickBot="1" x14ac:dyDescent="0.35">
      <c r="B126" s="197"/>
      <c r="C126" s="198"/>
      <c r="D126" s="181"/>
      <c r="E126" s="199" t="s">
        <v>24</v>
      </c>
      <c r="F126" s="199" t="s">
        <v>25</v>
      </c>
      <c r="H126" s="75"/>
    </row>
    <row r="127" spans="2:8" ht="15.6" x14ac:dyDescent="0.3">
      <c r="B127" s="161">
        <v>961</v>
      </c>
      <c r="C127" s="200" t="str">
        <f>C38</f>
        <v>Education services</v>
      </c>
      <c r="D127" s="201" t="str">
        <f>"(Col 1 = line " &amp;B38&amp; " )"</f>
        <v>(Col 1 = line 190 )</v>
      </c>
      <c r="E127" s="542">
        <f>E38</f>
        <v>199279</v>
      </c>
      <c r="F127" s="543">
        <f>199279-1429+3467</f>
        <v>201317</v>
      </c>
      <c r="G127" s="82" t="str">
        <f>IF(AND(E127=0,F127=0),"",IF(AND(E127=0,F127&lt;&gt;0),"&lt;&lt;WARNING: Col 2 - Zero entry expected as col 1 is zero.&gt;&gt;",IF(AND(E127&lt;&gt;0,F127=0),"&gt;&gt;&gt;WARNING: Col 2 - Non-zero entry expected as col 1 is non-zero!&lt;&lt;&lt;","")))</f>
        <v/>
      </c>
      <c r="H127" s="75"/>
    </row>
    <row r="128" spans="2:8" ht="15.6" x14ac:dyDescent="0.3">
      <c r="B128" s="164">
        <v>962</v>
      </c>
      <c r="C128" s="202" t="str">
        <f>C39</f>
        <v>Highways, roads and transport services</v>
      </c>
      <c r="D128" s="203" t="str">
        <f>"(Col 1 = line " &amp;B39&amp; " )"</f>
        <v>(Col 1 = line 290 )</v>
      </c>
      <c r="E128" s="542">
        <f>E39</f>
        <v>11229</v>
      </c>
      <c r="F128" s="544">
        <f>11229-22</f>
        <v>11207</v>
      </c>
      <c r="G128" s="82" t="str">
        <f t="shared" ref="G128:G140" si="1">IF(AND(E128=0,F128=0),"",IF(AND(E128=0,F128&lt;&gt;0),"&lt;&lt;WARNING: Col 2 - Zero entry expected as col 1 is zero.&gt;&gt;",IF(AND(E128&lt;&gt;0,F128=0),"&gt;&gt;&gt;WARNING: Col 2 - Non-zero entry expected as col 1 is non-zero!&lt;&lt;&lt;","")))</f>
        <v/>
      </c>
      <c r="H128" s="75"/>
    </row>
    <row r="129" spans="2:8" ht="15.6" x14ac:dyDescent="0.3">
      <c r="B129" s="164">
        <v>963</v>
      </c>
      <c r="C129" s="202" t="str">
        <f>C40</f>
        <v>Social services</v>
      </c>
      <c r="D129" s="203" t="str">
        <f>"(Col 1 = line " &amp;B40&amp; " )"</f>
        <v>(Col 1 = line 390 )</v>
      </c>
      <c r="E129" s="542">
        <f>E40</f>
        <v>85709</v>
      </c>
      <c r="F129" s="544">
        <f>85709-1701</f>
        <v>84008</v>
      </c>
      <c r="G129" s="82" t="str">
        <f t="shared" si="1"/>
        <v/>
      </c>
      <c r="H129" s="75"/>
    </row>
    <row r="130" spans="2:8" ht="15.6" x14ac:dyDescent="0.3">
      <c r="B130" s="164">
        <v>964</v>
      </c>
      <c r="C130" s="202" t="str">
        <f>C41</f>
        <v>Housing services (GFRA only)</v>
      </c>
      <c r="D130" s="203" t="str">
        <f>"(Col 1 = line " &amp;B41&amp; " )"</f>
        <v>(Col 1 = line 490 )</v>
      </c>
      <c r="E130" s="542">
        <f>E41</f>
        <v>10690</v>
      </c>
      <c r="F130" s="544">
        <v>10690</v>
      </c>
      <c r="G130" s="82" t="str">
        <f t="shared" si="1"/>
        <v/>
      </c>
      <c r="H130" s="75"/>
    </row>
    <row r="131" spans="2:8" ht="15.6" x14ac:dyDescent="0.3">
      <c r="B131" s="164">
        <v>965</v>
      </c>
      <c r="C131" s="202" t="str">
        <f>C43</f>
        <v xml:space="preserve">     Cultural and related services</v>
      </c>
      <c r="D131" s="203" t="str">
        <f>"(Col 1 = line " &amp;B43&amp; " )"</f>
        <v>(Col 1 = line 509 )</v>
      </c>
      <c r="E131" s="542">
        <f>E43</f>
        <v>291</v>
      </c>
      <c r="F131" s="544">
        <v>291</v>
      </c>
      <c r="G131" s="82" t="str">
        <f t="shared" si="1"/>
        <v/>
      </c>
      <c r="H131" s="75"/>
    </row>
    <row r="132" spans="2:8" ht="15.6" x14ac:dyDescent="0.3">
      <c r="B132" s="164">
        <v>966</v>
      </c>
      <c r="C132" s="202" t="str">
        <f t="shared" ref="C132:C138" si="2">C44</f>
        <v xml:space="preserve">     Environmental services</v>
      </c>
      <c r="D132" s="203" t="str">
        <f t="shared" ref="D132:D138" si="3">"(Col 1 = line " &amp;B44&amp; " )"</f>
        <v>(Col 1 = line 590 )</v>
      </c>
      <c r="E132" s="542">
        <f t="shared" ref="E132:E138" si="4">E44</f>
        <v>20362</v>
      </c>
      <c r="F132" s="544">
        <f>20362-262</f>
        <v>20100</v>
      </c>
      <c r="G132" s="82" t="str">
        <f t="shared" si="1"/>
        <v/>
      </c>
      <c r="H132" s="75"/>
    </row>
    <row r="133" spans="2:8" ht="15.6" x14ac:dyDescent="0.3">
      <c r="B133" s="164">
        <v>967</v>
      </c>
      <c r="C133" s="202" t="str">
        <f t="shared" si="2"/>
        <v xml:space="preserve">     Planning and development services</v>
      </c>
      <c r="D133" s="203" t="str">
        <f t="shared" si="3"/>
        <v>(Col 1 = line 599 )</v>
      </c>
      <c r="E133" s="542">
        <f t="shared" si="4"/>
        <v>4759</v>
      </c>
      <c r="F133" s="544">
        <f>4759-242</f>
        <v>4517</v>
      </c>
      <c r="G133" s="82" t="str">
        <f t="shared" si="1"/>
        <v/>
      </c>
      <c r="H133" s="75"/>
    </row>
    <row r="134" spans="2:8" ht="15.6" x14ac:dyDescent="0.3">
      <c r="B134" s="164">
        <v>971</v>
      </c>
      <c r="C134" s="202" t="str">
        <f t="shared" si="2"/>
        <v>Police services</v>
      </c>
      <c r="D134" s="203" t="str">
        <f t="shared" si="3"/>
        <v>(Col 1 = line 601 )</v>
      </c>
      <c r="E134" s="542">
        <f t="shared" si="4"/>
        <v>0</v>
      </c>
      <c r="F134" s="544">
        <v>0</v>
      </c>
      <c r="G134" s="82" t="str">
        <f t="shared" si="1"/>
        <v/>
      </c>
      <c r="H134" s="75"/>
    </row>
    <row r="135" spans="2:8" ht="15.6" x14ac:dyDescent="0.3">
      <c r="B135" s="164">
        <v>972</v>
      </c>
      <c r="C135" s="202" t="str">
        <f t="shared" si="2"/>
        <v>Fire services</v>
      </c>
      <c r="D135" s="203" t="str">
        <f t="shared" si="3"/>
        <v>(Col 1 = line 602 )</v>
      </c>
      <c r="E135" s="542">
        <f t="shared" si="4"/>
        <v>0</v>
      </c>
      <c r="F135" s="544">
        <v>0</v>
      </c>
      <c r="G135" s="82" t="str">
        <f t="shared" si="1"/>
        <v/>
      </c>
      <c r="H135" s="75"/>
    </row>
    <row r="136" spans="2:8" ht="15.6" x14ac:dyDescent="0.3">
      <c r="B136" s="164">
        <v>973</v>
      </c>
      <c r="C136" s="202" t="str">
        <f t="shared" si="2"/>
        <v>Court services</v>
      </c>
      <c r="D136" s="203" t="str">
        <f t="shared" si="3"/>
        <v>(Col 1 = line 603 )</v>
      </c>
      <c r="E136" s="542">
        <f t="shared" si="4"/>
        <v>922</v>
      </c>
      <c r="F136" s="544">
        <v>922</v>
      </c>
      <c r="G136" s="82" t="str">
        <f t="shared" si="1"/>
        <v/>
      </c>
      <c r="H136" s="75"/>
    </row>
    <row r="137" spans="2:8" ht="15.6" x14ac:dyDescent="0.3">
      <c r="B137" s="164">
        <v>975</v>
      </c>
      <c r="C137" s="202" t="str">
        <f t="shared" si="2"/>
        <v>Central services</v>
      </c>
      <c r="D137" s="203" t="str">
        <f t="shared" si="3"/>
        <v>(Col 1 = line 690 )</v>
      </c>
      <c r="E137" s="542">
        <f t="shared" si="4"/>
        <v>13095</v>
      </c>
      <c r="F137" s="544">
        <f>13095-134-546-131+1664-2267-2</f>
        <v>11679</v>
      </c>
      <c r="G137" s="82" t="str">
        <f t="shared" si="1"/>
        <v/>
      </c>
      <c r="H137" s="75"/>
    </row>
    <row r="138" spans="2:8" ht="15.6" x14ac:dyDescent="0.3">
      <c r="B138" s="164">
        <v>978</v>
      </c>
      <c r="C138" s="202" t="str">
        <f t="shared" si="2"/>
        <v>Other services</v>
      </c>
      <c r="D138" s="203" t="str">
        <f t="shared" si="3"/>
        <v>(Col 1 = line 698 )</v>
      </c>
      <c r="E138" s="542">
        <f t="shared" si="4"/>
        <v>22842</v>
      </c>
      <c r="F138" s="544">
        <f>22842-30</f>
        <v>22812</v>
      </c>
      <c r="G138" s="82" t="str">
        <f t="shared" si="1"/>
        <v/>
      </c>
      <c r="H138" s="75"/>
    </row>
    <row r="139" spans="2:8" ht="15.6" x14ac:dyDescent="0.3">
      <c r="B139" s="164">
        <v>981</v>
      </c>
      <c r="C139" s="202" t="str">
        <f>C66</f>
        <v>External Trading Accounts net surplus/deficit</v>
      </c>
      <c r="D139" s="203" t="str">
        <f>"(Col 1 = line " &amp;B66&amp; " )"</f>
        <v>(Col 1 = line 731 )</v>
      </c>
      <c r="E139" s="542">
        <f>E66</f>
        <v>-740</v>
      </c>
      <c r="F139" s="544">
        <f>-740-17</f>
        <v>-757</v>
      </c>
      <c r="G139" s="82" t="str">
        <f t="shared" si="1"/>
        <v/>
      </c>
      <c r="H139" s="75"/>
    </row>
    <row r="140" spans="2:8" ht="15.6" x14ac:dyDescent="0.3">
      <c r="B140" s="164">
        <v>982</v>
      </c>
      <c r="C140" s="202" t="str">
        <f>C67</f>
        <v>Internal Trading Accounts net surplus/deficit</v>
      </c>
      <c r="D140" s="203" t="str">
        <f>"(Col 1 = line " &amp;B67&amp; " )"</f>
        <v>(Col 1 = line 732 )</v>
      </c>
      <c r="E140" s="542">
        <f>E67</f>
        <v>790</v>
      </c>
      <c r="F140" s="544">
        <f>790-817</f>
        <v>-27</v>
      </c>
      <c r="G140" s="82" t="str">
        <f t="shared" si="1"/>
        <v/>
      </c>
      <c r="H140" s="75"/>
    </row>
    <row r="141" spans="2:8" ht="15" x14ac:dyDescent="0.25">
      <c r="B141" s="164">
        <v>986</v>
      </c>
      <c r="C141" s="202" t="str">
        <f>C83</f>
        <v>Pensions interest cost and expected return on pensions assets</v>
      </c>
      <c r="D141" s="203" t="str">
        <f>"(Col 1 = line " &amp;B83&amp; " )"</f>
        <v>(Col 1 = line 787 )</v>
      </c>
      <c r="E141" s="542">
        <f>E83</f>
        <v>-4300</v>
      </c>
      <c r="F141" s="545"/>
      <c r="H141" s="75"/>
    </row>
    <row r="142" spans="2:8" ht="15.6" thickBot="1" x14ac:dyDescent="0.3">
      <c r="B142" s="168">
        <v>987</v>
      </c>
      <c r="C142" s="204" t="str">
        <f>C92</f>
        <v xml:space="preserve">Appropriations to/from pensions reserves </v>
      </c>
      <c r="D142" s="205" t="str">
        <f>"(Col 1 = line " &amp;B92&amp; " )"</f>
        <v>(Col 1 = line 817 )</v>
      </c>
      <c r="E142" s="542">
        <f>E92</f>
        <v>1831</v>
      </c>
      <c r="F142" s="546"/>
      <c r="H142" s="75"/>
    </row>
    <row r="143" spans="2:8" ht="16.2" thickBot="1" x14ac:dyDescent="0.35">
      <c r="B143" s="206">
        <v>989</v>
      </c>
      <c r="C143" s="207" t="str">
        <f>CONCATENATE("TOTAL     (Total of lines ",$B$127," to ",$B$142,")")</f>
        <v>TOTAL     (Total of lines 961 to 987)</v>
      </c>
      <c r="D143" s="187"/>
      <c r="E143" s="547">
        <f>SUM(E127:E142)</f>
        <v>366759</v>
      </c>
      <c r="F143" s="547">
        <f>SUM(F127:F142)</f>
        <v>366759</v>
      </c>
      <c r="G143" s="208" t="str">
        <f>IF(E143=F143,"","WARNING: The Total line 989 column 2,  must equal line 989 column 1.")</f>
        <v/>
      </c>
      <c r="H143" s="75"/>
    </row>
    <row r="144" spans="2:8" ht="15.6" x14ac:dyDescent="0.3">
      <c r="C144" s="209" t="s">
        <v>127</v>
      </c>
      <c r="D144" s="209"/>
      <c r="E144" s="32"/>
      <c r="F144" s="210"/>
      <c r="H144" s="75"/>
    </row>
    <row r="145" spans="3:8" ht="15" x14ac:dyDescent="0.25">
      <c r="C145" s="211"/>
      <c r="D145" s="11"/>
      <c r="E145" s="32"/>
      <c r="F145" s="11"/>
      <c r="H145" s="75"/>
    </row>
    <row r="146" spans="3:8" ht="15" x14ac:dyDescent="0.25">
      <c r="C146" s="32"/>
      <c r="H146" s="75"/>
    </row>
    <row r="147" spans="3:8" ht="15.6" x14ac:dyDescent="0.3">
      <c r="C147" s="212" t="s">
        <v>128</v>
      </c>
      <c r="D147" s="213"/>
    </row>
    <row r="148" spans="3:8" ht="13.8" thickBot="1" x14ac:dyDescent="0.3"/>
    <row r="149" spans="3:8" ht="16.2" thickBot="1" x14ac:dyDescent="0.35">
      <c r="C149" s="214" t="s">
        <v>129</v>
      </c>
      <c r="D149" s="214" t="s">
        <v>130</v>
      </c>
      <c r="E149" s="215" t="s">
        <v>131</v>
      </c>
      <c r="F149" s="216"/>
    </row>
    <row r="150" spans="3:8" ht="15.6" x14ac:dyDescent="0.3">
      <c r="C150" s="217"/>
      <c r="D150" s="138"/>
      <c r="E150" s="218"/>
      <c r="F150" s="219"/>
    </row>
    <row r="151" spans="3:8" ht="15.6" x14ac:dyDescent="0.3">
      <c r="C151" s="220"/>
      <c r="D151" s="91"/>
      <c r="E151" s="221"/>
      <c r="F151" s="222"/>
    </row>
    <row r="152" spans="3:8" ht="15.6" x14ac:dyDescent="0.3">
      <c r="C152" s="220"/>
      <c r="D152" s="91"/>
      <c r="E152" s="221"/>
      <c r="F152" s="222"/>
    </row>
    <row r="153" spans="3:8" ht="15.6" x14ac:dyDescent="0.3">
      <c r="C153" s="220"/>
      <c r="D153" s="91"/>
      <c r="E153" s="221"/>
      <c r="F153" s="222"/>
    </row>
    <row r="154" spans="3:8" ht="15.6" x14ac:dyDescent="0.3">
      <c r="C154" s="220"/>
      <c r="D154" s="91"/>
      <c r="E154" s="221"/>
      <c r="F154" s="222"/>
    </row>
    <row r="155" spans="3:8" ht="15.6" x14ac:dyDescent="0.3">
      <c r="C155" s="220"/>
      <c r="D155" s="91"/>
      <c r="E155" s="221"/>
      <c r="F155" s="222"/>
    </row>
    <row r="156" spans="3:8" ht="15.6" x14ac:dyDescent="0.3">
      <c r="C156" s="220"/>
      <c r="D156" s="91"/>
      <c r="E156" s="221"/>
      <c r="F156" s="222"/>
    </row>
    <row r="157" spans="3:8" ht="16.2" thickBot="1" x14ac:dyDescent="0.35">
      <c r="C157" s="223"/>
      <c r="D157" s="224"/>
      <c r="E157" s="225"/>
      <c r="F157" s="226"/>
    </row>
    <row r="158" spans="3:8" x14ac:dyDescent="0.25">
      <c r="F158" s="227" t="s">
        <v>132</v>
      </c>
    </row>
    <row r="326" spans="25:37" ht="13.8" thickBot="1" x14ac:dyDescent="0.3"/>
    <row r="327" spans="25:37" ht="13.8" thickTop="1" x14ac:dyDescent="0.25">
      <c r="Y327" s="228"/>
      <c r="Z327" s="229"/>
      <c r="AA327" s="229"/>
      <c r="AB327" s="229"/>
      <c r="AC327" s="229"/>
      <c r="AD327" s="229"/>
      <c r="AE327" s="229"/>
      <c r="AF327" s="229"/>
      <c r="AG327" s="229"/>
      <c r="AH327" s="229"/>
      <c r="AI327" s="229"/>
      <c r="AJ327" s="229"/>
      <c r="AK327" s="230"/>
    </row>
    <row r="328" spans="25:37" ht="13.8" thickBot="1" x14ac:dyDescent="0.3">
      <c r="Y328" s="231"/>
      <c r="AK328" s="232"/>
    </row>
    <row r="329" spans="25:37" ht="29.4" thickTop="1" thickBot="1" x14ac:dyDescent="0.55000000000000004">
      <c r="Y329" s="231"/>
      <c r="Z329" s="233" t="s">
        <v>133</v>
      </c>
      <c r="AA329" s="234"/>
      <c r="AB329" s="234"/>
      <c r="AC329" s="235"/>
      <c r="AK329" s="232"/>
    </row>
    <row r="330" spans="25:37" ht="13.8" thickTop="1" x14ac:dyDescent="0.25">
      <c r="Y330" s="236"/>
      <c r="Z330" s="93"/>
      <c r="AA330" s="93"/>
      <c r="AB330" s="93"/>
      <c r="AC330" s="93"/>
      <c r="AD330" s="93"/>
      <c r="AE330" s="93"/>
      <c r="AF330" s="93"/>
      <c r="AG330" s="93"/>
      <c r="AH330" s="93"/>
      <c r="AI330" s="93"/>
      <c r="AJ330" s="93"/>
      <c r="AK330" s="237"/>
    </row>
    <row r="331" spans="25:37" ht="13.8" hidden="1" thickTop="1" x14ac:dyDescent="0.25">
      <c r="Y331" s="236"/>
      <c r="Z331" s="238"/>
      <c r="AA331" s="239"/>
      <c r="AB331" s="239"/>
      <c r="AC331" s="240"/>
      <c r="AD331" s="93"/>
      <c r="AE331" s="93"/>
      <c r="AF331" s="93"/>
      <c r="AG331" s="93"/>
      <c r="AH331" s="93"/>
      <c r="AI331" s="93"/>
      <c r="AJ331" s="93"/>
      <c r="AK331" s="237"/>
    </row>
    <row r="332" spans="25:37" ht="15.6" hidden="1" thickBot="1" x14ac:dyDescent="0.3">
      <c r="Y332" s="236"/>
      <c r="Z332" s="241" t="s">
        <v>7</v>
      </c>
      <c r="AA332" s="242">
        <v>1</v>
      </c>
      <c r="AB332" s="243">
        <f>IF(D19="YES",1,0)</f>
        <v>1</v>
      </c>
      <c r="AC332" s="244"/>
      <c r="AD332" s="245"/>
      <c r="AE332" s="245"/>
      <c r="AF332" s="245"/>
      <c r="AG332" s="93"/>
      <c r="AH332" s="93"/>
      <c r="AI332" s="93"/>
      <c r="AJ332" s="93"/>
      <c r="AK332" s="237"/>
    </row>
    <row r="333" spans="25:37" ht="15" hidden="1" x14ac:dyDescent="0.25">
      <c r="Y333" s="236"/>
      <c r="Z333" s="246" t="s">
        <v>134</v>
      </c>
      <c r="AA333" s="242">
        <v>0</v>
      </c>
      <c r="AB333" s="247"/>
      <c r="AC333" s="244"/>
      <c r="AD333" s="245"/>
      <c r="AE333" s="245"/>
      <c r="AF333" s="245"/>
      <c r="AG333" s="93"/>
      <c r="AH333" s="93"/>
      <c r="AI333" s="93"/>
      <c r="AJ333" s="93"/>
      <c r="AK333" s="237"/>
    </row>
    <row r="334" spans="25:37" ht="15.6" hidden="1" thickBot="1" x14ac:dyDescent="0.3">
      <c r="Y334" s="236"/>
      <c r="Z334" s="248"/>
      <c r="AA334" s="249"/>
      <c r="AB334" s="250"/>
      <c r="AC334" s="251"/>
      <c r="AD334" s="245"/>
      <c r="AE334" s="245"/>
      <c r="AF334" s="245"/>
      <c r="AG334" s="93"/>
      <c r="AH334" s="93"/>
      <c r="AI334" s="93"/>
      <c r="AJ334" s="93"/>
      <c r="AK334" s="237"/>
    </row>
    <row r="335" spans="25:37" hidden="1" x14ac:dyDescent="0.25">
      <c r="Y335" s="236"/>
      <c r="Z335" s="93"/>
      <c r="AA335" s="252"/>
      <c r="AB335" s="93"/>
      <c r="AC335" s="93"/>
      <c r="AD335" s="93"/>
      <c r="AE335" s="93"/>
      <c r="AF335" s="93"/>
      <c r="AG335" s="93"/>
      <c r="AH335" s="93"/>
      <c r="AI335" s="93"/>
      <c r="AJ335" s="93"/>
      <c r="AK335" s="237"/>
    </row>
    <row r="336" spans="25:37" hidden="1" x14ac:dyDescent="0.25">
      <c r="Y336" s="236"/>
      <c r="Z336" s="93"/>
      <c r="AA336" s="252"/>
      <c r="AB336" s="93"/>
      <c r="AC336" s="93"/>
      <c r="AD336" s="93"/>
      <c r="AE336" s="93"/>
      <c r="AF336" s="93"/>
      <c r="AG336" s="93"/>
      <c r="AH336" s="93"/>
      <c r="AI336" s="93"/>
      <c r="AJ336" s="93"/>
      <c r="AK336" s="237"/>
    </row>
    <row r="337" spans="25:37" hidden="1" x14ac:dyDescent="0.25">
      <c r="Y337" s="236"/>
      <c r="Z337" s="253"/>
      <c r="AA337" s="92"/>
      <c r="AB337" s="254"/>
      <c r="AC337" s="254"/>
      <c r="AD337" s="254"/>
      <c r="AE337" s="253"/>
      <c r="AF337" s="253"/>
      <c r="AG337" s="92"/>
      <c r="AH337" s="92"/>
      <c r="AI337" s="93"/>
      <c r="AJ337" s="93"/>
      <c r="AK337" s="237"/>
    </row>
    <row r="338" spans="25:37" hidden="1" x14ac:dyDescent="0.25">
      <c r="Y338" s="236"/>
      <c r="Z338" s="255" t="s">
        <v>135</v>
      </c>
      <c r="AA338" s="256" t="str">
        <f>$C$32</f>
        <v>E4210</v>
      </c>
      <c r="AB338" s="257" t="s">
        <v>136</v>
      </c>
      <c r="AC338" s="256">
        <f>ROUND((E38),0)</f>
        <v>199279</v>
      </c>
      <c r="AD338" s="258" t="s">
        <v>137</v>
      </c>
      <c r="AE338" s="256">
        <f>ROUND((F38),0)</f>
        <v>10142</v>
      </c>
      <c r="AF338" s="256" t="s">
        <v>137</v>
      </c>
      <c r="AG338" s="256">
        <f>ROUND((G38),0)</f>
        <v>209421</v>
      </c>
      <c r="AH338" s="256" t="s">
        <v>137</v>
      </c>
      <c r="AI338" s="259"/>
      <c r="AJ338" s="259"/>
      <c r="AK338" s="237"/>
    </row>
    <row r="339" spans="25:37" hidden="1" x14ac:dyDescent="0.25">
      <c r="Y339" s="236"/>
      <c r="Z339" s="255" t="s">
        <v>135</v>
      </c>
      <c r="AA339" s="256" t="str">
        <f t="shared" ref="AA339:AA402" si="5">$C$32</f>
        <v>E4210</v>
      </c>
      <c r="AB339" s="257" t="s">
        <v>136</v>
      </c>
      <c r="AC339" s="256">
        <f>ROUND((E39),0)</f>
        <v>11229</v>
      </c>
      <c r="AD339" s="258" t="s">
        <v>137</v>
      </c>
      <c r="AE339" s="256">
        <f>ROUND((F39),0)</f>
        <v>7215</v>
      </c>
      <c r="AF339" s="256" t="s">
        <v>137</v>
      </c>
      <c r="AG339" s="256">
        <f>ROUND((G39),0)</f>
        <v>18444</v>
      </c>
      <c r="AH339" s="256" t="s">
        <v>137</v>
      </c>
      <c r="AI339" s="259"/>
      <c r="AJ339" s="259"/>
      <c r="AK339" s="237"/>
    </row>
    <row r="340" spans="25:37" hidden="1" x14ac:dyDescent="0.25">
      <c r="Y340" s="236"/>
      <c r="Z340" s="255" t="s">
        <v>135</v>
      </c>
      <c r="AA340" s="256" t="str">
        <f t="shared" si="5"/>
        <v>E4210</v>
      </c>
      <c r="AB340" s="257" t="s">
        <v>136</v>
      </c>
      <c r="AC340" s="256">
        <f>ROUND((E40),0)</f>
        <v>85709</v>
      </c>
      <c r="AD340" s="258" t="s">
        <v>137</v>
      </c>
      <c r="AE340" s="256">
        <f>ROUND((F40),0)</f>
        <v>3828</v>
      </c>
      <c r="AF340" s="256" t="s">
        <v>137</v>
      </c>
      <c r="AG340" s="256">
        <f>ROUND((G40),0)</f>
        <v>89537</v>
      </c>
      <c r="AH340" s="256" t="s">
        <v>137</v>
      </c>
      <c r="AI340" s="259"/>
      <c r="AJ340" s="259"/>
      <c r="AK340" s="237"/>
    </row>
    <row r="341" spans="25:37" hidden="1" x14ac:dyDescent="0.25">
      <c r="Y341" s="236"/>
      <c r="Z341" s="255" t="s">
        <v>135</v>
      </c>
      <c r="AA341" s="256" t="str">
        <f t="shared" si="5"/>
        <v>E4210</v>
      </c>
      <c r="AB341" s="257" t="s">
        <v>136</v>
      </c>
      <c r="AC341" s="256">
        <f>ROUND((E41),0)</f>
        <v>10690</v>
      </c>
      <c r="AD341" s="258" t="s">
        <v>137</v>
      </c>
      <c r="AE341" s="256">
        <f>ROUND((F41),0)</f>
        <v>3688</v>
      </c>
      <c r="AF341" s="256" t="s">
        <v>137</v>
      </c>
      <c r="AG341" s="256">
        <f>ROUND((G41),0)</f>
        <v>14378</v>
      </c>
      <c r="AH341" s="256" t="s">
        <v>137</v>
      </c>
      <c r="AI341" s="259"/>
      <c r="AJ341" s="259"/>
      <c r="AK341" s="237"/>
    </row>
    <row r="342" spans="25:37" hidden="1" x14ac:dyDescent="0.25">
      <c r="Y342" s="236"/>
      <c r="Z342" s="255" t="s">
        <v>135</v>
      </c>
      <c r="AA342" s="256" t="str">
        <f t="shared" si="5"/>
        <v>E4210</v>
      </c>
      <c r="AB342" s="257" t="s">
        <v>136</v>
      </c>
      <c r="AC342" s="256">
        <f t="shared" ref="AC342:AC357" si="6">ROUND((E43),0)</f>
        <v>291</v>
      </c>
      <c r="AD342" s="258" t="s">
        <v>137</v>
      </c>
      <c r="AE342" s="256">
        <f t="shared" ref="AE342:AE350" si="7">ROUND((F43),0)</f>
        <v>0</v>
      </c>
      <c r="AF342" s="256" t="s">
        <v>137</v>
      </c>
      <c r="AG342" s="256">
        <f t="shared" ref="AG342:AG350" si="8">ROUND((G43),0)</f>
        <v>291</v>
      </c>
      <c r="AH342" s="256" t="s">
        <v>137</v>
      </c>
      <c r="AI342" s="259"/>
      <c r="AJ342" s="259"/>
      <c r="AK342" s="237"/>
    </row>
    <row r="343" spans="25:37" hidden="1" x14ac:dyDescent="0.25">
      <c r="Y343" s="236"/>
      <c r="Z343" s="255" t="s">
        <v>135</v>
      </c>
      <c r="AA343" s="256" t="str">
        <f t="shared" si="5"/>
        <v>E4210</v>
      </c>
      <c r="AB343" s="257" t="s">
        <v>136</v>
      </c>
      <c r="AC343" s="256">
        <f t="shared" si="6"/>
        <v>20362</v>
      </c>
      <c r="AD343" s="258" t="s">
        <v>137</v>
      </c>
      <c r="AE343" s="256">
        <f t="shared" si="7"/>
        <v>746</v>
      </c>
      <c r="AF343" s="256" t="s">
        <v>137</v>
      </c>
      <c r="AG343" s="256">
        <f t="shared" si="8"/>
        <v>21108</v>
      </c>
      <c r="AH343" s="256" t="s">
        <v>137</v>
      </c>
      <c r="AI343" s="259"/>
      <c r="AJ343" s="259"/>
      <c r="AK343" s="237"/>
    </row>
    <row r="344" spans="25:37" hidden="1" x14ac:dyDescent="0.25">
      <c r="Y344" s="236"/>
      <c r="Z344" s="255" t="s">
        <v>135</v>
      </c>
      <c r="AA344" s="256" t="str">
        <f t="shared" si="5"/>
        <v>E4210</v>
      </c>
      <c r="AB344" s="257" t="s">
        <v>136</v>
      </c>
      <c r="AC344" s="256">
        <f t="shared" si="6"/>
        <v>4759</v>
      </c>
      <c r="AD344" s="258" t="s">
        <v>137</v>
      </c>
      <c r="AE344" s="256">
        <f t="shared" si="7"/>
        <v>468</v>
      </c>
      <c r="AF344" s="256" t="s">
        <v>137</v>
      </c>
      <c r="AG344" s="256">
        <f t="shared" si="8"/>
        <v>5227</v>
      </c>
      <c r="AH344" s="256" t="s">
        <v>137</v>
      </c>
      <c r="AI344" s="259"/>
      <c r="AJ344" s="259"/>
      <c r="AK344" s="237"/>
    </row>
    <row r="345" spans="25:37" hidden="1" x14ac:dyDescent="0.25">
      <c r="Y345" s="236"/>
      <c r="Z345" s="255" t="s">
        <v>135</v>
      </c>
      <c r="AA345" s="256" t="str">
        <f t="shared" si="5"/>
        <v>E4210</v>
      </c>
      <c r="AB345" s="257" t="s">
        <v>136</v>
      </c>
      <c r="AC345" s="256">
        <f t="shared" si="6"/>
        <v>0</v>
      </c>
      <c r="AD345" s="258" t="s">
        <v>137</v>
      </c>
      <c r="AE345" s="256">
        <f t="shared" si="7"/>
        <v>0</v>
      </c>
      <c r="AF345" s="256" t="s">
        <v>137</v>
      </c>
      <c r="AG345" s="256">
        <f t="shared" si="8"/>
        <v>0</v>
      </c>
      <c r="AH345" s="256" t="s">
        <v>137</v>
      </c>
      <c r="AI345" s="259"/>
      <c r="AJ345" s="259"/>
      <c r="AK345" s="237"/>
    </row>
    <row r="346" spans="25:37" hidden="1" x14ac:dyDescent="0.25">
      <c r="Y346" s="236"/>
      <c r="Z346" s="255" t="s">
        <v>135</v>
      </c>
      <c r="AA346" s="256" t="str">
        <f t="shared" si="5"/>
        <v>E4210</v>
      </c>
      <c r="AB346" s="257" t="s">
        <v>136</v>
      </c>
      <c r="AC346" s="256">
        <f t="shared" si="6"/>
        <v>0</v>
      </c>
      <c r="AD346" s="258" t="s">
        <v>137</v>
      </c>
      <c r="AE346" s="256">
        <f t="shared" si="7"/>
        <v>0</v>
      </c>
      <c r="AF346" s="256" t="s">
        <v>137</v>
      </c>
      <c r="AG346" s="256">
        <f t="shared" si="8"/>
        <v>0</v>
      </c>
      <c r="AH346" s="256" t="s">
        <v>137</v>
      </c>
      <c r="AI346" s="259"/>
      <c r="AJ346" s="259"/>
      <c r="AK346" s="237"/>
    </row>
    <row r="347" spans="25:37" hidden="1" x14ac:dyDescent="0.25">
      <c r="Y347" s="236"/>
      <c r="Z347" s="255" t="s">
        <v>135</v>
      </c>
      <c r="AA347" s="256" t="str">
        <f t="shared" si="5"/>
        <v>E4210</v>
      </c>
      <c r="AB347" s="257" t="s">
        <v>136</v>
      </c>
      <c r="AC347" s="256">
        <f t="shared" si="6"/>
        <v>922</v>
      </c>
      <c r="AD347" s="258" t="s">
        <v>137</v>
      </c>
      <c r="AE347" s="256">
        <f t="shared" si="7"/>
        <v>322</v>
      </c>
      <c r="AF347" s="256" t="s">
        <v>137</v>
      </c>
      <c r="AG347" s="256">
        <f t="shared" si="8"/>
        <v>1244</v>
      </c>
      <c r="AH347" s="256" t="s">
        <v>137</v>
      </c>
      <c r="AI347" s="259"/>
      <c r="AJ347" s="259"/>
      <c r="AK347" s="237"/>
    </row>
    <row r="348" spans="25:37" hidden="1" x14ac:dyDescent="0.25">
      <c r="Y348" s="236"/>
      <c r="Z348" s="255" t="s">
        <v>135</v>
      </c>
      <c r="AA348" s="256" t="str">
        <f t="shared" si="5"/>
        <v>E4210</v>
      </c>
      <c r="AB348" s="257" t="s">
        <v>136</v>
      </c>
      <c r="AC348" s="256">
        <f t="shared" si="6"/>
        <v>13095</v>
      </c>
      <c r="AD348" s="258" t="s">
        <v>137</v>
      </c>
      <c r="AE348" s="256">
        <f t="shared" si="7"/>
        <v>847</v>
      </c>
      <c r="AF348" s="256" t="s">
        <v>137</v>
      </c>
      <c r="AG348" s="256">
        <f t="shared" si="8"/>
        <v>13942</v>
      </c>
      <c r="AH348" s="256" t="s">
        <v>137</v>
      </c>
      <c r="AI348" s="259"/>
      <c r="AJ348" s="259"/>
      <c r="AK348" s="237"/>
    </row>
    <row r="349" spans="25:37" hidden="1" x14ac:dyDescent="0.25">
      <c r="Y349" s="236"/>
      <c r="Z349" s="255" t="s">
        <v>135</v>
      </c>
      <c r="AA349" s="256" t="str">
        <f t="shared" si="5"/>
        <v>E4210</v>
      </c>
      <c r="AB349" s="257" t="s">
        <v>136</v>
      </c>
      <c r="AC349" s="256">
        <f t="shared" si="6"/>
        <v>22842</v>
      </c>
      <c r="AD349" s="258" t="s">
        <v>137</v>
      </c>
      <c r="AE349" s="256">
        <f t="shared" si="7"/>
        <v>3792</v>
      </c>
      <c r="AF349" s="256" t="s">
        <v>137</v>
      </c>
      <c r="AG349" s="256">
        <f t="shared" si="8"/>
        <v>26634</v>
      </c>
      <c r="AH349" s="256" t="s">
        <v>137</v>
      </c>
      <c r="AI349" s="259"/>
      <c r="AJ349" s="259"/>
      <c r="AK349" s="237"/>
    </row>
    <row r="350" spans="25:37" hidden="1" x14ac:dyDescent="0.25">
      <c r="Y350" s="236"/>
      <c r="Z350" s="255" t="s">
        <v>135</v>
      </c>
      <c r="AA350" s="256" t="str">
        <f t="shared" si="5"/>
        <v>E4210</v>
      </c>
      <c r="AB350" s="257" t="s">
        <v>136</v>
      </c>
      <c r="AC350" s="256">
        <f t="shared" si="6"/>
        <v>369178</v>
      </c>
      <c r="AD350" s="258" t="s">
        <v>137</v>
      </c>
      <c r="AE350" s="256">
        <f t="shared" si="7"/>
        <v>31048</v>
      </c>
      <c r="AF350" s="256" t="s">
        <v>137</v>
      </c>
      <c r="AG350" s="256">
        <f t="shared" si="8"/>
        <v>400226</v>
      </c>
      <c r="AH350" s="256" t="s">
        <v>137</v>
      </c>
      <c r="AI350" s="259"/>
      <c r="AJ350" s="259"/>
      <c r="AK350" s="237"/>
    </row>
    <row r="351" spans="25:37" hidden="1" x14ac:dyDescent="0.25">
      <c r="Y351" s="236"/>
      <c r="Z351" s="260" t="s">
        <v>135</v>
      </c>
      <c r="AA351" s="261" t="str">
        <f t="shared" si="5"/>
        <v>E4210</v>
      </c>
      <c r="AB351" s="262" t="s">
        <v>136</v>
      </c>
      <c r="AC351" s="261">
        <f t="shared" si="6"/>
        <v>40</v>
      </c>
      <c r="AD351" s="263" t="s">
        <v>137</v>
      </c>
      <c r="AE351" s="264"/>
      <c r="AF351" s="265"/>
      <c r="AG351" s="264"/>
      <c r="AH351" s="265"/>
      <c r="AI351" s="264"/>
      <c r="AJ351" s="265"/>
      <c r="AK351" s="237"/>
    </row>
    <row r="352" spans="25:37" hidden="1" x14ac:dyDescent="0.25">
      <c r="Y352" s="236"/>
      <c r="Z352" s="260" t="s">
        <v>135</v>
      </c>
      <c r="AA352" s="261" t="str">
        <f t="shared" si="5"/>
        <v>E4210</v>
      </c>
      <c r="AB352" s="262" t="s">
        <v>136</v>
      </c>
      <c r="AC352" s="261">
        <f t="shared" si="6"/>
        <v>17693</v>
      </c>
      <c r="AD352" s="263" t="s">
        <v>137</v>
      </c>
      <c r="AE352" s="264"/>
      <c r="AF352" s="265"/>
      <c r="AG352" s="264"/>
      <c r="AH352" s="265"/>
      <c r="AI352" s="264"/>
      <c r="AJ352" s="265"/>
      <c r="AK352" s="237"/>
    </row>
    <row r="353" spans="25:37" hidden="1" x14ac:dyDescent="0.25">
      <c r="Y353" s="236"/>
      <c r="Z353" s="260" t="s">
        <v>135</v>
      </c>
      <c r="AA353" s="261" t="str">
        <f t="shared" si="5"/>
        <v>E4210</v>
      </c>
      <c r="AB353" s="262" t="s">
        <v>136</v>
      </c>
      <c r="AC353" s="261">
        <f t="shared" si="6"/>
        <v>372</v>
      </c>
      <c r="AD353" s="263" t="s">
        <v>137</v>
      </c>
      <c r="AE353" s="264"/>
      <c r="AF353" s="265"/>
      <c r="AG353" s="264"/>
      <c r="AH353" s="265"/>
      <c r="AI353" s="264"/>
      <c r="AJ353" s="265"/>
      <c r="AK353" s="237"/>
    </row>
    <row r="354" spans="25:37" hidden="1" x14ac:dyDescent="0.25">
      <c r="Y354" s="236"/>
      <c r="Z354" s="260" t="s">
        <v>135</v>
      </c>
      <c r="AA354" s="261" t="str">
        <f t="shared" si="5"/>
        <v>E4210</v>
      </c>
      <c r="AB354" s="262" t="s">
        <v>136</v>
      </c>
      <c r="AC354" s="261">
        <f t="shared" si="6"/>
        <v>34234</v>
      </c>
      <c r="AD354" s="263" t="s">
        <v>137</v>
      </c>
      <c r="AE354" s="264"/>
      <c r="AF354" s="265"/>
      <c r="AG354" s="264"/>
      <c r="AH354" s="265"/>
      <c r="AI354" s="264"/>
      <c r="AJ354" s="265"/>
      <c r="AK354" s="237"/>
    </row>
    <row r="355" spans="25:37" hidden="1" x14ac:dyDescent="0.25">
      <c r="Y355" s="236"/>
      <c r="Z355" s="260" t="s">
        <v>135</v>
      </c>
      <c r="AA355" s="261" t="str">
        <f t="shared" si="5"/>
        <v>E4210</v>
      </c>
      <c r="AB355" s="262" t="s">
        <v>136</v>
      </c>
      <c r="AC355" s="261">
        <f t="shared" si="6"/>
        <v>-1377</v>
      </c>
      <c r="AD355" s="263" t="s">
        <v>137</v>
      </c>
      <c r="AE355" s="264"/>
      <c r="AF355" s="265"/>
      <c r="AG355" s="264"/>
      <c r="AH355" s="265"/>
      <c r="AI355" s="264"/>
      <c r="AJ355" s="265"/>
      <c r="AK355" s="237"/>
    </row>
    <row r="356" spans="25:37" hidden="1" x14ac:dyDescent="0.25">
      <c r="Y356" s="236"/>
      <c r="Z356" s="260" t="s">
        <v>135</v>
      </c>
      <c r="AA356" s="261" t="str">
        <f t="shared" si="5"/>
        <v>E4210</v>
      </c>
      <c r="AB356" s="262" t="s">
        <v>136</v>
      </c>
      <c r="AC356" s="261">
        <f t="shared" si="6"/>
        <v>0</v>
      </c>
      <c r="AD356" s="263" t="s">
        <v>137</v>
      </c>
      <c r="AE356" s="264"/>
      <c r="AF356" s="265"/>
      <c r="AG356" s="264"/>
      <c r="AH356" s="265"/>
      <c r="AI356" s="264"/>
      <c r="AJ356" s="265"/>
      <c r="AK356" s="237"/>
    </row>
    <row r="357" spans="25:37" hidden="1" x14ac:dyDescent="0.25">
      <c r="Y357" s="236"/>
      <c r="Z357" s="260" t="s">
        <v>135</v>
      </c>
      <c r="AA357" s="261" t="str">
        <f t="shared" si="5"/>
        <v>E4210</v>
      </c>
      <c r="AB357" s="262" t="s">
        <v>136</v>
      </c>
      <c r="AC357" s="261">
        <f t="shared" si="6"/>
        <v>0</v>
      </c>
      <c r="AD357" s="263" t="s">
        <v>137</v>
      </c>
      <c r="AE357" s="264"/>
      <c r="AF357" s="265"/>
      <c r="AG357" s="264"/>
      <c r="AH357" s="265"/>
      <c r="AI357" s="264"/>
      <c r="AJ357" s="265"/>
      <c r="AK357" s="237"/>
    </row>
    <row r="358" spans="25:37" hidden="1" x14ac:dyDescent="0.25">
      <c r="Y358" s="236"/>
      <c r="Z358" s="260" t="s">
        <v>135</v>
      </c>
      <c r="AA358" s="261" t="str">
        <f t="shared" si="5"/>
        <v>E4210</v>
      </c>
      <c r="AB358" s="262" t="s">
        <v>136</v>
      </c>
      <c r="AC358" s="261">
        <f t="shared" ref="AC358:AC397" si="9">ROUND((E60),0)</f>
        <v>56</v>
      </c>
      <c r="AD358" s="263" t="s">
        <v>137</v>
      </c>
      <c r="AE358" s="264"/>
      <c r="AF358" s="265"/>
      <c r="AG358" s="264"/>
      <c r="AH358" s="265"/>
      <c r="AI358" s="264"/>
      <c r="AJ358" s="265"/>
      <c r="AK358" s="237"/>
    </row>
    <row r="359" spans="25:37" hidden="1" x14ac:dyDescent="0.25">
      <c r="Y359" s="236"/>
      <c r="Z359" s="260" t="s">
        <v>135</v>
      </c>
      <c r="AA359" s="261" t="str">
        <f t="shared" si="5"/>
        <v>E4210</v>
      </c>
      <c r="AB359" s="262" t="s">
        <v>136</v>
      </c>
      <c r="AC359" s="261">
        <f t="shared" si="9"/>
        <v>13635</v>
      </c>
      <c r="AD359" s="263" t="s">
        <v>137</v>
      </c>
      <c r="AE359" s="264"/>
      <c r="AF359" s="265"/>
      <c r="AG359" s="264"/>
      <c r="AH359" s="265"/>
      <c r="AI359" s="264"/>
      <c r="AJ359" s="265"/>
      <c r="AK359" s="237"/>
    </row>
    <row r="360" spans="25:37" hidden="1" x14ac:dyDescent="0.25">
      <c r="Y360" s="236"/>
      <c r="Z360" s="260" t="s">
        <v>135</v>
      </c>
      <c r="AA360" s="261" t="str">
        <f t="shared" si="5"/>
        <v>E4210</v>
      </c>
      <c r="AB360" s="262" t="s">
        <v>136</v>
      </c>
      <c r="AC360" s="261">
        <f t="shared" si="9"/>
        <v>0</v>
      </c>
      <c r="AD360" s="263" t="s">
        <v>137</v>
      </c>
      <c r="AE360" s="264"/>
      <c r="AF360" s="265"/>
      <c r="AG360" s="264"/>
      <c r="AH360" s="265"/>
      <c r="AI360" s="264"/>
      <c r="AJ360" s="265"/>
      <c r="AK360" s="237"/>
    </row>
    <row r="361" spans="25:37" hidden="1" x14ac:dyDescent="0.25">
      <c r="Y361" s="236"/>
      <c r="Z361" s="260" t="s">
        <v>135</v>
      </c>
      <c r="AA361" s="261" t="str">
        <f t="shared" si="5"/>
        <v>E4210</v>
      </c>
      <c r="AB361" s="262" t="s">
        <v>136</v>
      </c>
      <c r="AC361" s="261">
        <f t="shared" si="9"/>
        <v>0</v>
      </c>
      <c r="AD361" s="263" t="s">
        <v>137</v>
      </c>
      <c r="AE361" s="264"/>
      <c r="AF361" s="265"/>
      <c r="AG361" s="264"/>
      <c r="AH361" s="265"/>
      <c r="AI361" s="264"/>
      <c r="AJ361" s="265"/>
      <c r="AK361" s="237"/>
    </row>
    <row r="362" spans="25:37" hidden="1" x14ac:dyDescent="0.25">
      <c r="Y362" s="236"/>
      <c r="Z362" s="260" t="s">
        <v>135</v>
      </c>
      <c r="AA362" s="261" t="str">
        <f t="shared" si="5"/>
        <v>E4210</v>
      </c>
      <c r="AB362" s="262" t="s">
        <v>136</v>
      </c>
      <c r="AC362" s="261">
        <f t="shared" si="9"/>
        <v>0</v>
      </c>
      <c r="AD362" s="263" t="s">
        <v>137</v>
      </c>
      <c r="AE362" s="264"/>
      <c r="AF362" s="265"/>
      <c r="AG362" s="264"/>
      <c r="AH362" s="265"/>
      <c r="AI362" s="264"/>
      <c r="AJ362" s="265"/>
      <c r="AK362" s="237"/>
    </row>
    <row r="363" spans="25:37" hidden="1" x14ac:dyDescent="0.25">
      <c r="Y363" s="236"/>
      <c r="Z363" s="260" t="s">
        <v>135</v>
      </c>
      <c r="AA363" s="261" t="str">
        <f t="shared" si="5"/>
        <v>E4210</v>
      </c>
      <c r="AB363" s="262" t="s">
        <v>136</v>
      </c>
      <c r="AC363" s="261">
        <f t="shared" si="9"/>
        <v>0</v>
      </c>
      <c r="AD363" s="263" t="s">
        <v>137</v>
      </c>
      <c r="AE363" s="264"/>
      <c r="AF363" s="265"/>
      <c r="AG363" s="264"/>
      <c r="AH363" s="265"/>
      <c r="AI363" s="264"/>
      <c r="AJ363" s="265"/>
      <c r="AK363" s="237"/>
    </row>
    <row r="364" spans="25:37" hidden="1" x14ac:dyDescent="0.25">
      <c r="Y364" s="236"/>
      <c r="Z364" s="260" t="s">
        <v>135</v>
      </c>
      <c r="AA364" s="261" t="str">
        <f t="shared" si="5"/>
        <v>E4210</v>
      </c>
      <c r="AB364" s="262" t="s">
        <v>136</v>
      </c>
      <c r="AC364" s="261">
        <f t="shared" si="9"/>
        <v>-740</v>
      </c>
      <c r="AD364" s="263" t="s">
        <v>137</v>
      </c>
      <c r="AE364" s="264"/>
      <c r="AF364" s="265"/>
      <c r="AG364" s="264"/>
      <c r="AH364" s="265"/>
      <c r="AI364" s="264"/>
      <c r="AJ364" s="265"/>
      <c r="AK364" s="237"/>
    </row>
    <row r="365" spans="25:37" hidden="1" x14ac:dyDescent="0.25">
      <c r="Y365" s="236"/>
      <c r="Z365" s="260" t="s">
        <v>135</v>
      </c>
      <c r="AA365" s="261" t="str">
        <f t="shared" si="5"/>
        <v>E4210</v>
      </c>
      <c r="AB365" s="262" t="s">
        <v>136</v>
      </c>
      <c r="AC365" s="261">
        <f t="shared" si="9"/>
        <v>790</v>
      </c>
      <c r="AD365" s="263" t="s">
        <v>137</v>
      </c>
      <c r="AE365" s="264"/>
      <c r="AF365" s="265"/>
      <c r="AG365" s="264"/>
      <c r="AH365" s="265"/>
      <c r="AI365" s="264"/>
      <c r="AJ365" s="265"/>
      <c r="AK365" s="237"/>
    </row>
    <row r="366" spans="25:37" hidden="1" x14ac:dyDescent="0.25">
      <c r="Y366" s="236"/>
      <c r="Z366" s="260" t="s">
        <v>135</v>
      </c>
      <c r="AA366" s="261" t="str">
        <f t="shared" si="5"/>
        <v>E4210</v>
      </c>
      <c r="AB366" s="262" t="s">
        <v>136</v>
      </c>
      <c r="AC366" s="261">
        <f t="shared" si="9"/>
        <v>0</v>
      </c>
      <c r="AD366" s="263" t="s">
        <v>137</v>
      </c>
      <c r="AE366" s="264"/>
      <c r="AF366" s="265"/>
      <c r="AG366" s="264"/>
      <c r="AH366" s="265"/>
      <c r="AI366" s="264"/>
      <c r="AJ366" s="265"/>
      <c r="AK366" s="237"/>
    </row>
    <row r="367" spans="25:37" hidden="1" x14ac:dyDescent="0.25">
      <c r="Y367" s="236"/>
      <c r="Z367" s="260" t="s">
        <v>135</v>
      </c>
      <c r="AA367" s="261" t="str">
        <f t="shared" si="5"/>
        <v>E4210</v>
      </c>
      <c r="AB367" s="262" t="s">
        <v>136</v>
      </c>
      <c r="AC367" s="261">
        <f t="shared" si="9"/>
        <v>433881</v>
      </c>
      <c r="AD367" s="263" t="s">
        <v>137</v>
      </c>
      <c r="AE367" s="264"/>
      <c r="AF367" s="265"/>
      <c r="AG367" s="264"/>
      <c r="AH367" s="265"/>
      <c r="AI367" s="264"/>
      <c r="AJ367" s="265"/>
      <c r="AK367" s="237"/>
    </row>
    <row r="368" spans="25:37" hidden="1" x14ac:dyDescent="0.25">
      <c r="Y368" s="236"/>
      <c r="Z368" s="260" t="s">
        <v>135</v>
      </c>
      <c r="AA368" s="261" t="str">
        <f t="shared" si="5"/>
        <v>E4210</v>
      </c>
      <c r="AB368" s="262" t="s">
        <v>136</v>
      </c>
      <c r="AC368" s="261">
        <f t="shared" si="9"/>
        <v>17805</v>
      </c>
      <c r="AD368" s="263" t="s">
        <v>137</v>
      </c>
      <c r="AE368" s="264"/>
      <c r="AF368" s="265"/>
      <c r="AG368" s="264"/>
      <c r="AH368" s="265"/>
      <c r="AI368" s="264"/>
      <c r="AJ368" s="265"/>
      <c r="AK368" s="237"/>
    </row>
    <row r="369" spans="25:37" hidden="1" x14ac:dyDescent="0.25">
      <c r="Y369" s="236"/>
      <c r="Z369" s="260" t="s">
        <v>135</v>
      </c>
      <c r="AA369" s="261" t="str">
        <f t="shared" si="5"/>
        <v>E4210</v>
      </c>
      <c r="AB369" s="262" t="s">
        <v>136</v>
      </c>
      <c r="AC369" s="261">
        <f t="shared" si="9"/>
        <v>449</v>
      </c>
      <c r="AD369" s="263" t="s">
        <v>137</v>
      </c>
      <c r="AE369" s="264"/>
      <c r="AF369" s="265"/>
      <c r="AG369" s="264"/>
      <c r="AH369" s="265"/>
      <c r="AI369" s="264"/>
      <c r="AJ369" s="265"/>
      <c r="AK369" s="237"/>
    </row>
    <row r="370" spans="25:37" hidden="1" x14ac:dyDescent="0.25">
      <c r="Y370" s="236"/>
      <c r="Z370" s="260" t="s">
        <v>135</v>
      </c>
      <c r="AA370" s="261" t="str">
        <f t="shared" si="5"/>
        <v>E4210</v>
      </c>
      <c r="AB370" s="262" t="s">
        <v>136</v>
      </c>
      <c r="AC370" s="261">
        <f t="shared" si="9"/>
        <v>113</v>
      </c>
      <c r="AD370" s="263" t="s">
        <v>137</v>
      </c>
      <c r="AE370" s="264"/>
      <c r="AF370" s="265"/>
      <c r="AG370" s="264"/>
      <c r="AH370" s="265"/>
      <c r="AI370" s="264"/>
      <c r="AJ370" s="265"/>
      <c r="AK370" s="237"/>
    </row>
    <row r="371" spans="25:37" hidden="1" x14ac:dyDescent="0.25">
      <c r="Y371" s="236"/>
      <c r="Z371" s="260" t="s">
        <v>135</v>
      </c>
      <c r="AA371" s="261" t="str">
        <f t="shared" si="5"/>
        <v>E4210</v>
      </c>
      <c r="AB371" s="262" t="s">
        <v>136</v>
      </c>
      <c r="AC371" s="261">
        <f t="shared" si="9"/>
        <v>-388</v>
      </c>
      <c r="AD371" s="263" t="s">
        <v>137</v>
      </c>
      <c r="AE371" s="264"/>
      <c r="AF371" s="265"/>
      <c r="AG371" s="264"/>
      <c r="AH371" s="265"/>
      <c r="AI371" s="264"/>
      <c r="AJ371" s="265"/>
      <c r="AK371" s="237"/>
    </row>
    <row r="372" spans="25:37" hidden="1" x14ac:dyDescent="0.25">
      <c r="Y372" s="236"/>
      <c r="Z372" s="260" t="s">
        <v>135</v>
      </c>
      <c r="AA372" s="261" t="str">
        <f t="shared" si="5"/>
        <v>E4210</v>
      </c>
      <c r="AB372" s="262" t="s">
        <v>136</v>
      </c>
      <c r="AC372" s="261">
        <f t="shared" si="9"/>
        <v>-171</v>
      </c>
      <c r="AD372" s="263" t="s">
        <v>137</v>
      </c>
      <c r="AE372" s="264"/>
      <c r="AF372" s="265"/>
      <c r="AG372" s="264"/>
      <c r="AH372" s="265"/>
      <c r="AI372" s="264"/>
      <c r="AJ372" s="265"/>
      <c r="AK372" s="237"/>
    </row>
    <row r="373" spans="25:37" hidden="1" x14ac:dyDescent="0.25">
      <c r="Y373" s="236"/>
      <c r="Z373" s="260" t="s">
        <v>135</v>
      </c>
      <c r="AA373" s="261" t="str">
        <f t="shared" si="5"/>
        <v>E4210</v>
      </c>
      <c r="AB373" s="262" t="s">
        <v>136</v>
      </c>
      <c r="AC373" s="261">
        <f t="shared" si="9"/>
        <v>54</v>
      </c>
      <c r="AD373" s="263" t="s">
        <v>137</v>
      </c>
      <c r="AE373" s="264"/>
      <c r="AF373" s="265"/>
      <c r="AG373" s="264"/>
      <c r="AH373" s="265"/>
      <c r="AI373" s="264"/>
      <c r="AJ373" s="265"/>
      <c r="AK373" s="237"/>
    </row>
    <row r="374" spans="25:37" hidden="1" x14ac:dyDescent="0.25">
      <c r="Y374" s="236"/>
      <c r="Z374" s="260" t="s">
        <v>135</v>
      </c>
      <c r="AA374" s="261" t="str">
        <f t="shared" si="5"/>
        <v>E4210</v>
      </c>
      <c r="AB374" s="262" t="s">
        <v>136</v>
      </c>
      <c r="AC374" s="261">
        <f t="shared" si="9"/>
        <v>0</v>
      </c>
      <c r="AD374" s="263" t="s">
        <v>137</v>
      </c>
      <c r="AE374" s="264"/>
      <c r="AF374" s="265"/>
      <c r="AG374" s="264"/>
      <c r="AH374" s="265"/>
      <c r="AI374" s="264"/>
      <c r="AJ374" s="265"/>
      <c r="AK374" s="237"/>
    </row>
    <row r="375" spans="25:37" hidden="1" x14ac:dyDescent="0.25">
      <c r="Y375" s="236"/>
      <c r="Z375" s="260" t="s">
        <v>135</v>
      </c>
      <c r="AA375" s="261" t="str">
        <f t="shared" si="5"/>
        <v>E4210</v>
      </c>
      <c r="AB375" s="262" t="s">
        <v>136</v>
      </c>
      <c r="AC375" s="261">
        <f t="shared" si="9"/>
        <v>7703</v>
      </c>
      <c r="AD375" s="263" t="s">
        <v>137</v>
      </c>
      <c r="AE375" s="264"/>
      <c r="AF375" s="265"/>
      <c r="AG375" s="264"/>
      <c r="AH375" s="265"/>
      <c r="AI375" s="264"/>
      <c r="AJ375" s="265"/>
      <c r="AK375" s="237"/>
    </row>
    <row r="376" spans="25:37" hidden="1" x14ac:dyDescent="0.25">
      <c r="Y376" s="236"/>
      <c r="Z376" s="260" t="s">
        <v>135</v>
      </c>
      <c r="AA376" s="261" t="str">
        <f t="shared" si="5"/>
        <v>E4210</v>
      </c>
      <c r="AB376" s="262" t="s">
        <v>136</v>
      </c>
      <c r="AC376" s="261">
        <f t="shared" si="9"/>
        <v>0</v>
      </c>
      <c r="AD376" s="263" t="s">
        <v>137</v>
      </c>
      <c r="AE376" s="264"/>
      <c r="AF376" s="265"/>
      <c r="AG376" s="264"/>
      <c r="AH376" s="265"/>
      <c r="AI376" s="264"/>
      <c r="AJ376" s="265"/>
      <c r="AK376" s="237"/>
    </row>
    <row r="377" spans="25:37" hidden="1" x14ac:dyDescent="0.25">
      <c r="Y377" s="236"/>
      <c r="Z377" s="260" t="s">
        <v>135</v>
      </c>
      <c r="AA377" s="261" t="str">
        <f t="shared" si="5"/>
        <v>E4210</v>
      </c>
      <c r="AB377" s="262" t="s">
        <v>136</v>
      </c>
      <c r="AC377" s="261">
        <f t="shared" si="9"/>
        <v>26841</v>
      </c>
      <c r="AD377" s="263" t="s">
        <v>137</v>
      </c>
      <c r="AE377" s="264"/>
      <c r="AF377" s="265"/>
      <c r="AG377" s="264"/>
      <c r="AH377" s="265"/>
      <c r="AI377" s="264"/>
      <c r="AJ377" s="265"/>
      <c r="AK377" s="237"/>
    </row>
    <row r="378" spans="25:37" hidden="1" x14ac:dyDescent="0.25">
      <c r="Y378" s="236"/>
      <c r="Z378" s="260" t="s">
        <v>135</v>
      </c>
      <c r="AA378" s="261" t="str">
        <f t="shared" si="5"/>
        <v>E4210</v>
      </c>
      <c r="AB378" s="262" t="s">
        <v>136</v>
      </c>
      <c r="AC378" s="261">
        <f t="shared" si="9"/>
        <v>-11202</v>
      </c>
      <c r="AD378" s="263" t="s">
        <v>137</v>
      </c>
      <c r="AE378" s="264"/>
      <c r="AF378" s="265"/>
      <c r="AG378" s="264"/>
      <c r="AH378" s="265"/>
      <c r="AI378" s="264"/>
      <c r="AJ378" s="265"/>
      <c r="AK378" s="237"/>
    </row>
    <row r="379" spans="25:37" hidden="1" x14ac:dyDescent="0.25">
      <c r="Y379" s="236"/>
      <c r="Z379" s="260" t="s">
        <v>135</v>
      </c>
      <c r="AA379" s="261" t="str">
        <f t="shared" si="5"/>
        <v>E4210</v>
      </c>
      <c r="AB379" s="262" t="s">
        <v>136</v>
      </c>
      <c r="AC379" s="261">
        <f t="shared" si="9"/>
        <v>475085</v>
      </c>
      <c r="AD379" s="263" t="s">
        <v>137</v>
      </c>
      <c r="AE379" s="264"/>
      <c r="AF379" s="265"/>
      <c r="AG379" s="264"/>
      <c r="AH379" s="265"/>
      <c r="AI379" s="264"/>
      <c r="AJ379" s="265"/>
      <c r="AK379" s="237"/>
    </row>
    <row r="380" spans="25:37" hidden="1" x14ac:dyDescent="0.25">
      <c r="Y380" s="236"/>
      <c r="Z380" s="260" t="s">
        <v>135</v>
      </c>
      <c r="AA380" s="261" t="str">
        <f t="shared" si="5"/>
        <v>E4210</v>
      </c>
      <c r="AB380" s="262" t="s">
        <v>136</v>
      </c>
      <c r="AC380" s="261">
        <f t="shared" si="9"/>
        <v>-5414</v>
      </c>
      <c r="AD380" s="263" t="s">
        <v>137</v>
      </c>
      <c r="AE380" s="264"/>
      <c r="AF380" s="265"/>
      <c r="AG380" s="264"/>
      <c r="AH380" s="265"/>
      <c r="AI380" s="264"/>
      <c r="AJ380" s="265"/>
      <c r="AK380" s="237"/>
    </row>
    <row r="381" spans="25:37" hidden="1" x14ac:dyDescent="0.25">
      <c r="Y381" s="236"/>
      <c r="Z381" s="260" t="s">
        <v>135</v>
      </c>
      <c r="AA381" s="261" t="str">
        <f t="shared" si="5"/>
        <v>E4210</v>
      </c>
      <c r="AB381" s="262" t="s">
        <v>136</v>
      </c>
      <c r="AC381" s="261">
        <f t="shared" si="9"/>
        <v>-4300</v>
      </c>
      <c r="AD381" s="263" t="s">
        <v>137</v>
      </c>
      <c r="AE381" s="264"/>
      <c r="AF381" s="265"/>
      <c r="AG381" s="264"/>
      <c r="AH381" s="265"/>
      <c r="AI381" s="264"/>
      <c r="AJ381" s="265"/>
      <c r="AK381" s="237"/>
    </row>
    <row r="382" spans="25:37" hidden="1" x14ac:dyDescent="0.25">
      <c r="Y382" s="236"/>
      <c r="Z382" s="260" t="s">
        <v>135</v>
      </c>
      <c r="AA382" s="261" t="str">
        <f t="shared" si="5"/>
        <v>E4210</v>
      </c>
      <c r="AB382" s="262" t="s">
        <v>136</v>
      </c>
      <c r="AC382" s="261">
        <f t="shared" si="9"/>
        <v>-78012</v>
      </c>
      <c r="AD382" s="263" t="s">
        <v>137</v>
      </c>
      <c r="AE382" s="264"/>
      <c r="AF382" s="265"/>
      <c r="AG382" s="264"/>
      <c r="AH382" s="265"/>
      <c r="AI382" s="264"/>
      <c r="AJ382" s="265"/>
      <c r="AK382" s="237"/>
    </row>
    <row r="383" spans="25:37" hidden="1" x14ac:dyDescent="0.25">
      <c r="Y383" s="236"/>
      <c r="Z383" s="260" t="s">
        <v>135</v>
      </c>
      <c r="AA383" s="261" t="str">
        <f t="shared" si="5"/>
        <v>E4210</v>
      </c>
      <c r="AB383" s="262" t="s">
        <v>136</v>
      </c>
      <c r="AC383" s="261">
        <f t="shared" si="9"/>
        <v>387359</v>
      </c>
      <c r="AD383" s="263" t="s">
        <v>137</v>
      </c>
      <c r="AE383" s="264"/>
      <c r="AF383" s="265"/>
      <c r="AG383" s="264"/>
      <c r="AH383" s="265"/>
      <c r="AI383" s="264"/>
      <c r="AJ383" s="265"/>
      <c r="AK383" s="237"/>
    </row>
    <row r="384" spans="25:37" hidden="1" x14ac:dyDescent="0.25">
      <c r="Y384" s="236"/>
      <c r="Z384" s="260" t="s">
        <v>135</v>
      </c>
      <c r="AA384" s="261" t="str">
        <f t="shared" si="5"/>
        <v>E4210</v>
      </c>
      <c r="AB384" s="262" t="s">
        <v>136</v>
      </c>
      <c r="AC384" s="261">
        <f t="shared" si="9"/>
        <v>-53629</v>
      </c>
      <c r="AD384" s="263" t="s">
        <v>137</v>
      </c>
      <c r="AE384" s="264"/>
      <c r="AF384" s="265"/>
      <c r="AG384" s="264"/>
      <c r="AH384" s="265"/>
      <c r="AI384" s="264"/>
      <c r="AJ384" s="265"/>
      <c r="AK384" s="237"/>
    </row>
    <row r="385" spans="25:37" hidden="1" x14ac:dyDescent="0.25">
      <c r="Y385" s="236"/>
      <c r="Z385" s="260" t="s">
        <v>135</v>
      </c>
      <c r="AA385" s="261" t="str">
        <f t="shared" si="5"/>
        <v>E4210</v>
      </c>
      <c r="AB385" s="262" t="s">
        <v>136</v>
      </c>
      <c r="AC385" s="261">
        <f t="shared" si="9"/>
        <v>333730</v>
      </c>
      <c r="AD385" s="263" t="s">
        <v>137</v>
      </c>
      <c r="AE385" s="264"/>
      <c r="AF385" s="265"/>
      <c r="AG385" s="264"/>
      <c r="AH385" s="265"/>
      <c r="AI385" s="264"/>
      <c r="AJ385" s="265"/>
      <c r="AK385" s="237"/>
    </row>
    <row r="386" spans="25:37" hidden="1" x14ac:dyDescent="0.25">
      <c r="Y386" s="236"/>
      <c r="Z386" s="260" t="s">
        <v>135</v>
      </c>
      <c r="AA386" s="261" t="str">
        <f t="shared" si="5"/>
        <v>E4210</v>
      </c>
      <c r="AB386" s="262" t="s">
        <v>136</v>
      </c>
      <c r="AC386" s="261">
        <f t="shared" si="9"/>
        <v>0</v>
      </c>
      <c r="AD386" s="263" t="s">
        <v>137</v>
      </c>
      <c r="AE386" s="264"/>
      <c r="AF386" s="265"/>
      <c r="AG386" s="264"/>
      <c r="AH386" s="265"/>
      <c r="AI386" s="264"/>
      <c r="AJ386" s="265"/>
      <c r="AK386" s="237"/>
    </row>
    <row r="387" spans="25:37" hidden="1" x14ac:dyDescent="0.25">
      <c r="Y387" s="236"/>
      <c r="Z387" s="260" t="s">
        <v>135</v>
      </c>
      <c r="AA387" s="261" t="str">
        <f t="shared" si="5"/>
        <v>E4210</v>
      </c>
      <c r="AB387" s="262" t="s">
        <v>136</v>
      </c>
      <c r="AC387" s="261">
        <f t="shared" si="9"/>
        <v>398</v>
      </c>
      <c r="AD387" s="263" t="s">
        <v>137</v>
      </c>
      <c r="AE387" s="264"/>
      <c r="AF387" s="265"/>
      <c r="AG387" s="264"/>
      <c r="AH387" s="265"/>
      <c r="AI387" s="264"/>
      <c r="AJ387" s="265"/>
      <c r="AK387" s="237"/>
    </row>
    <row r="388" spans="25:37" hidden="1" x14ac:dyDescent="0.25">
      <c r="Y388" s="236"/>
      <c r="Z388" s="260" t="s">
        <v>135</v>
      </c>
      <c r="AA388" s="261" t="str">
        <f t="shared" si="5"/>
        <v>E4210</v>
      </c>
      <c r="AB388" s="262" t="s">
        <v>136</v>
      </c>
      <c r="AC388" s="261">
        <f t="shared" si="9"/>
        <v>511</v>
      </c>
      <c r="AD388" s="263" t="s">
        <v>137</v>
      </c>
      <c r="AE388" s="264"/>
      <c r="AF388" s="265"/>
      <c r="AG388" s="264"/>
      <c r="AH388" s="265"/>
      <c r="AI388" s="264"/>
      <c r="AJ388" s="265"/>
      <c r="AK388" s="237"/>
    </row>
    <row r="389" spans="25:37" hidden="1" x14ac:dyDescent="0.25">
      <c r="Y389" s="236"/>
      <c r="Z389" s="260" t="s">
        <v>135</v>
      </c>
      <c r="AA389" s="261" t="str">
        <f t="shared" si="5"/>
        <v>E4210</v>
      </c>
      <c r="AB389" s="262" t="s">
        <v>136</v>
      </c>
      <c r="AC389" s="261">
        <f t="shared" si="9"/>
        <v>1188</v>
      </c>
      <c r="AD389" s="263" t="s">
        <v>137</v>
      </c>
      <c r="AE389" s="264"/>
      <c r="AF389" s="265"/>
      <c r="AG389" s="264"/>
      <c r="AH389" s="265"/>
      <c r="AI389" s="264"/>
      <c r="AJ389" s="265"/>
      <c r="AK389" s="237"/>
    </row>
    <row r="390" spans="25:37" hidden="1" x14ac:dyDescent="0.25">
      <c r="Y390" s="236"/>
      <c r="Z390" s="260" t="s">
        <v>135</v>
      </c>
      <c r="AA390" s="261" t="str">
        <f t="shared" si="5"/>
        <v>E4210</v>
      </c>
      <c r="AB390" s="262" t="s">
        <v>136</v>
      </c>
      <c r="AC390" s="261">
        <f t="shared" si="9"/>
        <v>1831</v>
      </c>
      <c r="AD390" s="263" t="s">
        <v>137</v>
      </c>
      <c r="AE390" s="264"/>
      <c r="AF390" s="265"/>
      <c r="AG390" s="264"/>
      <c r="AH390" s="265"/>
      <c r="AI390" s="264"/>
      <c r="AJ390" s="265"/>
      <c r="AK390" s="237"/>
    </row>
    <row r="391" spans="25:37" hidden="1" x14ac:dyDescent="0.25">
      <c r="Y391" s="236"/>
      <c r="Z391" s="260" t="s">
        <v>135</v>
      </c>
      <c r="AA391" s="261" t="str">
        <f t="shared" si="5"/>
        <v>E4210</v>
      </c>
      <c r="AB391" s="262" t="s">
        <v>136</v>
      </c>
      <c r="AC391" s="261">
        <f t="shared" si="9"/>
        <v>337658</v>
      </c>
      <c r="AD391" s="263" t="s">
        <v>137</v>
      </c>
      <c r="AE391" s="264"/>
      <c r="AF391" s="265"/>
      <c r="AG391" s="264"/>
      <c r="AH391" s="265"/>
      <c r="AI391" s="264"/>
      <c r="AJ391" s="265"/>
      <c r="AK391" s="237"/>
    </row>
    <row r="392" spans="25:37" hidden="1" x14ac:dyDescent="0.25">
      <c r="Y392" s="236"/>
      <c r="Z392" s="260" t="s">
        <v>135</v>
      </c>
      <c r="AA392" s="261" t="str">
        <f t="shared" si="5"/>
        <v>E4210</v>
      </c>
      <c r="AB392" s="262" t="s">
        <v>136</v>
      </c>
      <c r="AC392" s="261">
        <f t="shared" si="9"/>
        <v>-161262</v>
      </c>
      <c r="AD392" s="263" t="s">
        <v>137</v>
      </c>
      <c r="AE392" s="264"/>
      <c r="AF392" s="265"/>
      <c r="AG392" s="264"/>
      <c r="AH392" s="265"/>
      <c r="AI392" s="264"/>
      <c r="AJ392" s="265"/>
      <c r="AK392" s="237"/>
    </row>
    <row r="393" spans="25:37" hidden="1" x14ac:dyDescent="0.25">
      <c r="Y393" s="236"/>
      <c r="Z393" s="260" t="s">
        <v>135</v>
      </c>
      <c r="AA393" s="261" t="str">
        <f t="shared" si="5"/>
        <v>E4210</v>
      </c>
      <c r="AB393" s="262" t="s">
        <v>136</v>
      </c>
      <c r="AC393" s="261">
        <f t="shared" si="9"/>
        <v>0</v>
      </c>
      <c r="AD393" s="263" t="s">
        <v>137</v>
      </c>
      <c r="AE393" s="264"/>
      <c r="AF393" s="265"/>
      <c r="AG393" s="264"/>
      <c r="AH393" s="265"/>
      <c r="AI393" s="264"/>
      <c r="AJ393" s="265"/>
      <c r="AK393" s="237"/>
    </row>
    <row r="394" spans="25:37" hidden="1" x14ac:dyDescent="0.25">
      <c r="Y394" s="236"/>
      <c r="Z394" s="260" t="s">
        <v>135</v>
      </c>
      <c r="AA394" s="261" t="str">
        <f t="shared" si="5"/>
        <v>E4210</v>
      </c>
      <c r="AB394" s="262" t="s">
        <v>136</v>
      </c>
      <c r="AC394" s="261">
        <f t="shared" si="9"/>
        <v>0</v>
      </c>
      <c r="AD394" s="263" t="s">
        <v>137</v>
      </c>
      <c r="AE394" s="264"/>
      <c r="AF394" s="265"/>
      <c r="AG394" s="264"/>
      <c r="AH394" s="265"/>
      <c r="AI394" s="264"/>
      <c r="AJ394" s="265"/>
      <c r="AK394" s="237"/>
    </row>
    <row r="395" spans="25:37" hidden="1" x14ac:dyDescent="0.25">
      <c r="Y395" s="236"/>
      <c r="Z395" s="260" t="s">
        <v>135</v>
      </c>
      <c r="AA395" s="261" t="str">
        <f t="shared" si="5"/>
        <v>E4210</v>
      </c>
      <c r="AB395" s="262" t="s">
        <v>136</v>
      </c>
      <c r="AC395" s="261">
        <f t="shared" si="9"/>
        <v>-84262</v>
      </c>
      <c r="AD395" s="263" t="s">
        <v>137</v>
      </c>
      <c r="AE395" s="264"/>
      <c r="AF395" s="265"/>
      <c r="AG395" s="264"/>
      <c r="AH395" s="265"/>
      <c r="AI395" s="264"/>
      <c r="AJ395" s="265"/>
      <c r="AK395" s="237"/>
    </row>
    <row r="396" spans="25:37" hidden="1" x14ac:dyDescent="0.25">
      <c r="Y396" s="236"/>
      <c r="Z396" s="260" t="s">
        <v>135</v>
      </c>
      <c r="AA396" s="261" t="str">
        <f t="shared" si="5"/>
        <v>E4210</v>
      </c>
      <c r="AB396" s="262" t="s">
        <v>136</v>
      </c>
      <c r="AC396" s="261">
        <f t="shared" si="9"/>
        <v>0</v>
      </c>
      <c r="AD396" s="263" t="s">
        <v>137</v>
      </c>
      <c r="AE396" s="264"/>
      <c r="AF396" s="265"/>
      <c r="AG396" s="264"/>
      <c r="AH396" s="265"/>
      <c r="AI396" s="264"/>
      <c r="AJ396" s="265"/>
      <c r="AK396" s="237"/>
    </row>
    <row r="397" spans="25:37" hidden="1" x14ac:dyDescent="0.25">
      <c r="Y397" s="236"/>
      <c r="Z397" s="260" t="s">
        <v>135</v>
      </c>
      <c r="AA397" s="261" t="str">
        <f t="shared" si="5"/>
        <v>E4210</v>
      </c>
      <c r="AB397" s="262" t="s">
        <v>136</v>
      </c>
      <c r="AC397" s="261">
        <f t="shared" si="9"/>
        <v>92134</v>
      </c>
      <c r="AD397" s="263" t="s">
        <v>137</v>
      </c>
      <c r="AE397" s="264"/>
      <c r="AF397" s="265"/>
      <c r="AG397" s="264"/>
      <c r="AH397" s="265"/>
      <c r="AI397" s="264"/>
      <c r="AJ397" s="265"/>
      <c r="AK397" s="237"/>
    </row>
    <row r="398" spans="25:37" hidden="1" x14ac:dyDescent="0.25">
      <c r="Y398" s="236"/>
      <c r="Z398" s="255" t="s">
        <v>135</v>
      </c>
      <c r="AA398" s="256" t="str">
        <f t="shared" si="5"/>
        <v>E4210</v>
      </c>
      <c r="AB398" s="257" t="s">
        <v>136</v>
      </c>
      <c r="AC398" s="256">
        <f>ROUND((E104),0)</f>
        <v>5973</v>
      </c>
      <c r="AD398" s="258" t="s">
        <v>137</v>
      </c>
      <c r="AE398" s="264"/>
      <c r="AF398" s="265"/>
      <c r="AG398" s="264"/>
      <c r="AH398" s="265"/>
      <c r="AI398" s="264"/>
      <c r="AJ398" s="265"/>
      <c r="AK398" s="237"/>
    </row>
    <row r="399" spans="25:37" hidden="1" x14ac:dyDescent="0.25">
      <c r="Y399" s="236"/>
      <c r="Z399" s="255" t="s">
        <v>135</v>
      </c>
      <c r="AA399" s="256" t="str">
        <f t="shared" si="5"/>
        <v>E4210</v>
      </c>
      <c r="AB399" s="257" t="s">
        <v>136</v>
      </c>
      <c r="AC399" s="256">
        <f>ROUND((E105),0)</f>
        <v>10447</v>
      </c>
      <c r="AD399" s="258" t="s">
        <v>137</v>
      </c>
      <c r="AE399" s="264"/>
      <c r="AF399" s="265"/>
      <c r="AG399" s="264"/>
      <c r="AH399" s="265"/>
      <c r="AI399" s="264"/>
      <c r="AJ399" s="265"/>
      <c r="AK399" s="237"/>
    </row>
    <row r="400" spans="25:37" hidden="1" x14ac:dyDescent="0.25">
      <c r="Y400" s="236"/>
      <c r="Z400" s="255" t="s">
        <v>135</v>
      </c>
      <c r="AA400" s="256" t="str">
        <f t="shared" si="5"/>
        <v>E4210</v>
      </c>
      <c r="AB400" s="257" t="s">
        <v>136</v>
      </c>
      <c r="AC400" s="256">
        <f>ROUND((E106),0)</f>
        <v>14254</v>
      </c>
      <c r="AD400" s="258" t="s">
        <v>137</v>
      </c>
      <c r="AE400" s="264"/>
      <c r="AF400" s="265"/>
      <c r="AG400" s="264"/>
      <c r="AH400" s="265"/>
      <c r="AI400" s="264"/>
      <c r="AJ400" s="265"/>
      <c r="AK400" s="237"/>
    </row>
    <row r="401" spans="25:37" hidden="1" x14ac:dyDescent="0.25">
      <c r="Y401" s="236"/>
      <c r="Z401" s="255" t="s">
        <v>135</v>
      </c>
      <c r="AA401" s="256" t="str">
        <f t="shared" si="5"/>
        <v>E4210</v>
      </c>
      <c r="AB401" s="257" t="s">
        <v>136</v>
      </c>
      <c r="AC401" s="256">
        <f>ROUND((E107),0)</f>
        <v>-85584</v>
      </c>
      <c r="AD401" s="258" t="s">
        <v>137</v>
      </c>
      <c r="AE401" s="264"/>
      <c r="AF401" s="265"/>
      <c r="AG401" s="264"/>
      <c r="AH401" s="265"/>
      <c r="AI401" s="264"/>
      <c r="AJ401" s="265"/>
      <c r="AK401" s="237"/>
    </row>
    <row r="402" spans="25:37" hidden="1" x14ac:dyDescent="0.25">
      <c r="Y402" s="236"/>
      <c r="Z402" s="255" t="s">
        <v>135</v>
      </c>
      <c r="AA402" s="256" t="str">
        <f t="shared" si="5"/>
        <v>E4210</v>
      </c>
      <c r="AB402" s="257" t="s">
        <v>136</v>
      </c>
      <c r="AC402" s="256">
        <f>ROUND((E108),0)</f>
        <v>0</v>
      </c>
      <c r="AD402" s="258" t="s">
        <v>137</v>
      </c>
      <c r="AE402" s="264"/>
      <c r="AF402" s="265"/>
      <c r="AG402" s="264"/>
      <c r="AH402" s="265"/>
      <c r="AI402" s="264"/>
      <c r="AJ402" s="265"/>
      <c r="AK402" s="237"/>
    </row>
    <row r="403" spans="25:37" hidden="1" x14ac:dyDescent="0.25">
      <c r="Y403" s="236"/>
      <c r="Z403" s="260" t="s">
        <v>135</v>
      </c>
      <c r="AA403" s="261" t="str">
        <f t="shared" ref="AA403:AA424" si="10">$C$32</f>
        <v>E4210</v>
      </c>
      <c r="AB403" s="262" t="s">
        <v>136</v>
      </c>
      <c r="AC403" s="261">
        <f>ROUND((E112),0)</f>
        <v>8156</v>
      </c>
      <c r="AD403" s="263" t="s">
        <v>137</v>
      </c>
      <c r="AE403" s="264"/>
      <c r="AF403" s="265"/>
      <c r="AG403" s="264"/>
      <c r="AH403" s="265"/>
      <c r="AI403" s="264"/>
      <c r="AJ403" s="265"/>
      <c r="AK403" s="237"/>
    </row>
    <row r="404" spans="25:37" hidden="1" x14ac:dyDescent="0.25">
      <c r="Y404" s="236"/>
      <c r="Z404" s="260" t="s">
        <v>135</v>
      </c>
      <c r="AA404" s="261" t="str">
        <f t="shared" si="10"/>
        <v>E4210</v>
      </c>
      <c r="AB404" s="262" t="s">
        <v>136</v>
      </c>
      <c r="AC404" s="261">
        <f>ROUND((E113),0)</f>
        <v>13208</v>
      </c>
      <c r="AD404" s="263" t="s">
        <v>137</v>
      </c>
      <c r="AE404" s="264"/>
      <c r="AF404" s="265"/>
      <c r="AG404" s="264"/>
      <c r="AH404" s="265"/>
      <c r="AI404" s="264"/>
      <c r="AJ404" s="265"/>
      <c r="AK404" s="237"/>
    </row>
    <row r="405" spans="25:37" hidden="1" x14ac:dyDescent="0.25">
      <c r="Y405" s="236"/>
      <c r="Z405" s="260" t="s">
        <v>135</v>
      </c>
      <c r="AA405" s="261" t="str">
        <f t="shared" si="10"/>
        <v>E4210</v>
      </c>
      <c r="AB405" s="262" t="s">
        <v>136</v>
      </c>
      <c r="AC405" s="261">
        <f>ROUND((E114),0)</f>
        <v>591</v>
      </c>
      <c r="AD405" s="263" t="s">
        <v>137</v>
      </c>
      <c r="AE405" s="264"/>
      <c r="AF405" s="265"/>
      <c r="AG405" s="264"/>
      <c r="AH405" s="265"/>
      <c r="AI405" s="264"/>
      <c r="AJ405" s="265"/>
      <c r="AK405" s="237"/>
    </row>
    <row r="406" spans="25:37" hidden="1" x14ac:dyDescent="0.25">
      <c r="Y406" s="236"/>
      <c r="Z406" s="260" t="s">
        <v>135</v>
      </c>
      <c r="AA406" s="261" t="str">
        <f t="shared" si="10"/>
        <v>E4210</v>
      </c>
      <c r="AB406" s="262" t="s">
        <v>136</v>
      </c>
      <c r="AC406" s="261">
        <f>ROUND((E115),0)</f>
        <v>9093</v>
      </c>
      <c r="AD406" s="263" t="s">
        <v>137</v>
      </c>
      <c r="AE406" s="93"/>
      <c r="AF406" s="93"/>
      <c r="AG406" s="93"/>
      <c r="AH406" s="93"/>
      <c r="AI406" s="93"/>
      <c r="AJ406" s="93"/>
      <c r="AK406" s="237"/>
    </row>
    <row r="407" spans="25:37" hidden="1" x14ac:dyDescent="0.25">
      <c r="Y407" s="236"/>
      <c r="Z407" s="260" t="s">
        <v>135</v>
      </c>
      <c r="AA407" s="261" t="str">
        <f t="shared" si="10"/>
        <v>E4210</v>
      </c>
      <c r="AB407" s="262" t="s">
        <v>136</v>
      </c>
      <c r="AC407" s="261">
        <f>ROUND((E116),0)</f>
        <v>31048</v>
      </c>
      <c r="AD407" s="263" t="s">
        <v>137</v>
      </c>
      <c r="AE407" s="93"/>
      <c r="AF407" s="93"/>
      <c r="AG407" s="93"/>
      <c r="AH407" s="93"/>
      <c r="AI407" s="93"/>
      <c r="AJ407" s="93"/>
      <c r="AK407" s="237"/>
    </row>
    <row r="408" spans="25:37" hidden="1" x14ac:dyDescent="0.25">
      <c r="Y408" s="236"/>
      <c r="Z408" s="255" t="s">
        <v>135</v>
      </c>
      <c r="AA408" s="256" t="str">
        <f t="shared" si="10"/>
        <v>E4210</v>
      </c>
      <c r="AB408" s="257" t="s">
        <v>136</v>
      </c>
      <c r="AC408" s="256">
        <f>ROUND((E127),0)</f>
        <v>199279</v>
      </c>
      <c r="AD408" s="258" t="s">
        <v>137</v>
      </c>
      <c r="AE408" s="256">
        <f>ROUND((F127),0)</f>
        <v>201317</v>
      </c>
      <c r="AF408" s="256" t="s">
        <v>137</v>
      </c>
      <c r="AG408" s="93"/>
      <c r="AH408" s="93"/>
      <c r="AI408" s="93"/>
      <c r="AJ408" s="93"/>
      <c r="AK408" s="237"/>
    </row>
    <row r="409" spans="25:37" hidden="1" x14ac:dyDescent="0.25">
      <c r="Y409" s="236"/>
      <c r="Z409" s="255" t="s">
        <v>135</v>
      </c>
      <c r="AA409" s="256" t="str">
        <f t="shared" si="10"/>
        <v>E4210</v>
      </c>
      <c r="AB409" s="257" t="s">
        <v>136</v>
      </c>
      <c r="AC409" s="256">
        <f t="shared" ref="AC409:AC424" si="11">ROUND((E128),0)</f>
        <v>11229</v>
      </c>
      <c r="AD409" s="258" t="s">
        <v>137</v>
      </c>
      <c r="AE409" s="256">
        <f t="shared" ref="AE409:AE424" si="12">ROUND((F128),0)</f>
        <v>11207</v>
      </c>
      <c r="AF409" s="256" t="s">
        <v>137</v>
      </c>
      <c r="AG409" s="93"/>
      <c r="AH409" s="93"/>
      <c r="AI409" s="93"/>
      <c r="AJ409" s="93"/>
      <c r="AK409" s="237"/>
    </row>
    <row r="410" spans="25:37" hidden="1" x14ac:dyDescent="0.25">
      <c r="Y410" s="236"/>
      <c r="Z410" s="255" t="s">
        <v>135</v>
      </c>
      <c r="AA410" s="256" t="str">
        <f t="shared" si="10"/>
        <v>E4210</v>
      </c>
      <c r="AB410" s="257" t="s">
        <v>136</v>
      </c>
      <c r="AC410" s="256">
        <f t="shared" si="11"/>
        <v>85709</v>
      </c>
      <c r="AD410" s="258" t="s">
        <v>137</v>
      </c>
      <c r="AE410" s="256">
        <f t="shared" si="12"/>
        <v>84008</v>
      </c>
      <c r="AF410" s="256" t="s">
        <v>137</v>
      </c>
      <c r="AG410" s="93"/>
      <c r="AH410" s="93"/>
      <c r="AI410" s="93"/>
      <c r="AJ410" s="93"/>
      <c r="AK410" s="237"/>
    </row>
    <row r="411" spans="25:37" hidden="1" x14ac:dyDescent="0.25">
      <c r="Y411" s="236"/>
      <c r="Z411" s="255" t="s">
        <v>135</v>
      </c>
      <c r="AA411" s="256" t="str">
        <f t="shared" si="10"/>
        <v>E4210</v>
      </c>
      <c r="AB411" s="257" t="s">
        <v>136</v>
      </c>
      <c r="AC411" s="256">
        <f t="shared" si="11"/>
        <v>10690</v>
      </c>
      <c r="AD411" s="258" t="s">
        <v>137</v>
      </c>
      <c r="AE411" s="256">
        <f t="shared" si="12"/>
        <v>10690</v>
      </c>
      <c r="AF411" s="256" t="s">
        <v>137</v>
      </c>
      <c r="AG411" s="93"/>
      <c r="AH411" s="93"/>
      <c r="AI411" s="93"/>
      <c r="AJ411" s="93"/>
      <c r="AK411" s="237"/>
    </row>
    <row r="412" spans="25:37" hidden="1" x14ac:dyDescent="0.25">
      <c r="Y412" s="236"/>
      <c r="Z412" s="255" t="s">
        <v>135</v>
      </c>
      <c r="AA412" s="256" t="str">
        <f t="shared" si="10"/>
        <v>E4210</v>
      </c>
      <c r="AB412" s="257" t="s">
        <v>136</v>
      </c>
      <c r="AC412" s="256">
        <f t="shared" si="11"/>
        <v>291</v>
      </c>
      <c r="AD412" s="258" t="s">
        <v>137</v>
      </c>
      <c r="AE412" s="256">
        <f t="shared" si="12"/>
        <v>291</v>
      </c>
      <c r="AF412" s="256" t="s">
        <v>137</v>
      </c>
      <c r="AG412" s="93"/>
      <c r="AH412" s="93"/>
      <c r="AI412" s="93"/>
      <c r="AJ412" s="93"/>
      <c r="AK412" s="237"/>
    </row>
    <row r="413" spans="25:37" hidden="1" x14ac:dyDescent="0.25">
      <c r="Y413" s="236"/>
      <c r="Z413" s="255" t="s">
        <v>135</v>
      </c>
      <c r="AA413" s="256" t="str">
        <f t="shared" si="10"/>
        <v>E4210</v>
      </c>
      <c r="AB413" s="257" t="s">
        <v>136</v>
      </c>
      <c r="AC413" s="256">
        <f t="shared" si="11"/>
        <v>20362</v>
      </c>
      <c r="AD413" s="258" t="s">
        <v>137</v>
      </c>
      <c r="AE413" s="256">
        <f t="shared" si="12"/>
        <v>20100</v>
      </c>
      <c r="AF413" s="256" t="s">
        <v>137</v>
      </c>
      <c r="AG413" s="93"/>
      <c r="AH413" s="93"/>
      <c r="AI413" s="93"/>
      <c r="AJ413" s="93"/>
      <c r="AK413" s="237"/>
    </row>
    <row r="414" spans="25:37" hidden="1" x14ac:dyDescent="0.25">
      <c r="Y414" s="236"/>
      <c r="Z414" s="255" t="s">
        <v>135</v>
      </c>
      <c r="AA414" s="256" t="str">
        <f t="shared" si="10"/>
        <v>E4210</v>
      </c>
      <c r="AB414" s="257" t="s">
        <v>136</v>
      </c>
      <c r="AC414" s="256">
        <f t="shared" si="11"/>
        <v>4759</v>
      </c>
      <c r="AD414" s="258" t="s">
        <v>137</v>
      </c>
      <c r="AE414" s="256">
        <f t="shared" si="12"/>
        <v>4517</v>
      </c>
      <c r="AF414" s="256" t="s">
        <v>137</v>
      </c>
      <c r="AG414" s="93"/>
      <c r="AH414" s="93"/>
      <c r="AI414" s="93"/>
      <c r="AJ414" s="93"/>
      <c r="AK414" s="237"/>
    </row>
    <row r="415" spans="25:37" hidden="1" x14ac:dyDescent="0.25">
      <c r="Y415" s="236"/>
      <c r="Z415" s="255" t="s">
        <v>135</v>
      </c>
      <c r="AA415" s="256" t="str">
        <f t="shared" si="10"/>
        <v>E4210</v>
      </c>
      <c r="AB415" s="257" t="s">
        <v>136</v>
      </c>
      <c r="AC415" s="256">
        <f t="shared" si="11"/>
        <v>0</v>
      </c>
      <c r="AD415" s="258" t="s">
        <v>137</v>
      </c>
      <c r="AE415" s="256">
        <f t="shared" si="12"/>
        <v>0</v>
      </c>
      <c r="AF415" s="256" t="s">
        <v>137</v>
      </c>
      <c r="AG415" s="93"/>
      <c r="AH415" s="93"/>
      <c r="AI415" s="93"/>
      <c r="AJ415" s="93"/>
      <c r="AK415" s="237"/>
    </row>
    <row r="416" spans="25:37" hidden="1" x14ac:dyDescent="0.25">
      <c r="Y416" s="236"/>
      <c r="Z416" s="255" t="s">
        <v>135</v>
      </c>
      <c r="AA416" s="256" t="str">
        <f t="shared" si="10"/>
        <v>E4210</v>
      </c>
      <c r="AB416" s="257" t="s">
        <v>136</v>
      </c>
      <c r="AC416" s="256">
        <f t="shared" si="11"/>
        <v>0</v>
      </c>
      <c r="AD416" s="258" t="s">
        <v>137</v>
      </c>
      <c r="AE416" s="256">
        <f t="shared" si="12"/>
        <v>0</v>
      </c>
      <c r="AF416" s="256" t="s">
        <v>137</v>
      </c>
      <c r="AG416" s="93"/>
      <c r="AH416" s="93"/>
      <c r="AI416" s="93"/>
      <c r="AJ416" s="93"/>
      <c r="AK416" s="237"/>
    </row>
    <row r="417" spans="25:37" hidden="1" x14ac:dyDescent="0.25">
      <c r="Y417" s="236"/>
      <c r="Z417" s="255" t="s">
        <v>135</v>
      </c>
      <c r="AA417" s="256" t="str">
        <f t="shared" si="10"/>
        <v>E4210</v>
      </c>
      <c r="AB417" s="257" t="s">
        <v>136</v>
      </c>
      <c r="AC417" s="256">
        <f t="shared" si="11"/>
        <v>922</v>
      </c>
      <c r="AD417" s="258" t="s">
        <v>137</v>
      </c>
      <c r="AE417" s="256">
        <f t="shared" si="12"/>
        <v>922</v>
      </c>
      <c r="AF417" s="256" t="s">
        <v>137</v>
      </c>
      <c r="AG417" s="93"/>
      <c r="AH417" s="93"/>
      <c r="AI417" s="93"/>
      <c r="AJ417" s="93"/>
      <c r="AK417" s="237"/>
    </row>
    <row r="418" spans="25:37" hidden="1" x14ac:dyDescent="0.25">
      <c r="Y418" s="236"/>
      <c r="Z418" s="255" t="s">
        <v>135</v>
      </c>
      <c r="AA418" s="256" t="str">
        <f t="shared" si="10"/>
        <v>E4210</v>
      </c>
      <c r="AB418" s="257" t="s">
        <v>136</v>
      </c>
      <c r="AC418" s="256">
        <f t="shared" si="11"/>
        <v>13095</v>
      </c>
      <c r="AD418" s="258" t="s">
        <v>137</v>
      </c>
      <c r="AE418" s="256">
        <f t="shared" si="12"/>
        <v>11679</v>
      </c>
      <c r="AF418" s="256" t="s">
        <v>137</v>
      </c>
      <c r="AG418" s="93"/>
      <c r="AH418" s="93"/>
      <c r="AI418" s="93"/>
      <c r="AJ418" s="93"/>
      <c r="AK418" s="237"/>
    </row>
    <row r="419" spans="25:37" hidden="1" x14ac:dyDescent="0.25">
      <c r="Y419" s="236"/>
      <c r="Z419" s="255" t="s">
        <v>135</v>
      </c>
      <c r="AA419" s="256" t="str">
        <f t="shared" si="10"/>
        <v>E4210</v>
      </c>
      <c r="AB419" s="257" t="s">
        <v>136</v>
      </c>
      <c r="AC419" s="256">
        <f t="shared" si="11"/>
        <v>22842</v>
      </c>
      <c r="AD419" s="258" t="s">
        <v>137</v>
      </c>
      <c r="AE419" s="256">
        <f t="shared" si="12"/>
        <v>22812</v>
      </c>
      <c r="AF419" s="256" t="s">
        <v>137</v>
      </c>
      <c r="AG419" s="93"/>
      <c r="AH419" s="93"/>
      <c r="AI419" s="93"/>
      <c r="AJ419" s="93"/>
      <c r="AK419" s="237"/>
    </row>
    <row r="420" spans="25:37" hidden="1" x14ac:dyDescent="0.25">
      <c r="Y420" s="236"/>
      <c r="Z420" s="255" t="s">
        <v>135</v>
      </c>
      <c r="AA420" s="256" t="str">
        <f t="shared" si="10"/>
        <v>E4210</v>
      </c>
      <c r="AB420" s="257" t="s">
        <v>136</v>
      </c>
      <c r="AC420" s="256">
        <f t="shared" si="11"/>
        <v>-740</v>
      </c>
      <c r="AD420" s="258" t="s">
        <v>137</v>
      </c>
      <c r="AE420" s="256">
        <f t="shared" si="12"/>
        <v>-757</v>
      </c>
      <c r="AF420" s="256" t="s">
        <v>137</v>
      </c>
      <c r="AG420" s="93"/>
      <c r="AH420" s="93"/>
      <c r="AI420" s="93"/>
      <c r="AJ420" s="93"/>
      <c r="AK420" s="237"/>
    </row>
    <row r="421" spans="25:37" hidden="1" x14ac:dyDescent="0.25">
      <c r="Y421" s="236"/>
      <c r="Z421" s="255" t="s">
        <v>135</v>
      </c>
      <c r="AA421" s="256" t="str">
        <f t="shared" si="10"/>
        <v>E4210</v>
      </c>
      <c r="AB421" s="257" t="s">
        <v>136</v>
      </c>
      <c r="AC421" s="256">
        <f t="shared" si="11"/>
        <v>790</v>
      </c>
      <c r="AD421" s="258" t="s">
        <v>137</v>
      </c>
      <c r="AE421" s="256">
        <f t="shared" si="12"/>
        <v>-27</v>
      </c>
      <c r="AF421" s="256" t="s">
        <v>137</v>
      </c>
      <c r="AG421" s="93"/>
      <c r="AH421" s="93"/>
      <c r="AI421" s="93"/>
      <c r="AJ421" s="93"/>
      <c r="AK421" s="237"/>
    </row>
    <row r="422" spans="25:37" hidden="1" x14ac:dyDescent="0.25">
      <c r="Y422" s="236"/>
      <c r="Z422" s="255" t="s">
        <v>135</v>
      </c>
      <c r="AA422" s="256" t="str">
        <f t="shared" si="10"/>
        <v>E4210</v>
      </c>
      <c r="AB422" s="257" t="s">
        <v>136</v>
      </c>
      <c r="AC422" s="256">
        <f t="shared" si="11"/>
        <v>-4300</v>
      </c>
      <c r="AD422" s="258" t="s">
        <v>137</v>
      </c>
      <c r="AE422" s="256">
        <f t="shared" si="12"/>
        <v>0</v>
      </c>
      <c r="AF422" s="256" t="s">
        <v>137</v>
      </c>
      <c r="AG422" s="93"/>
      <c r="AH422" s="93"/>
      <c r="AI422" s="93"/>
      <c r="AJ422" s="93"/>
      <c r="AK422" s="237"/>
    </row>
    <row r="423" spans="25:37" hidden="1" x14ac:dyDescent="0.25">
      <c r="Y423" s="236"/>
      <c r="Z423" s="255" t="s">
        <v>135</v>
      </c>
      <c r="AA423" s="256" t="str">
        <f t="shared" si="10"/>
        <v>E4210</v>
      </c>
      <c r="AB423" s="257" t="s">
        <v>136</v>
      </c>
      <c r="AC423" s="256">
        <f t="shared" si="11"/>
        <v>1831</v>
      </c>
      <c r="AD423" s="258" t="s">
        <v>137</v>
      </c>
      <c r="AE423" s="256">
        <f t="shared" si="12"/>
        <v>0</v>
      </c>
      <c r="AF423" s="256" t="s">
        <v>137</v>
      </c>
      <c r="AG423" s="93"/>
      <c r="AH423" s="93"/>
      <c r="AI423" s="93"/>
      <c r="AJ423" s="93"/>
      <c r="AK423" s="237"/>
    </row>
    <row r="424" spans="25:37" hidden="1" x14ac:dyDescent="0.25">
      <c r="Y424" s="236"/>
      <c r="Z424" s="255" t="s">
        <v>135</v>
      </c>
      <c r="AA424" s="256" t="str">
        <f t="shared" si="10"/>
        <v>E4210</v>
      </c>
      <c r="AB424" s="257" t="s">
        <v>136</v>
      </c>
      <c r="AC424" s="256">
        <f t="shared" si="11"/>
        <v>366759</v>
      </c>
      <c r="AD424" s="258" t="s">
        <v>137</v>
      </c>
      <c r="AE424" s="256">
        <f t="shared" si="12"/>
        <v>366759</v>
      </c>
      <c r="AF424" s="256" t="s">
        <v>137</v>
      </c>
      <c r="AG424" s="93"/>
      <c r="AH424" s="93"/>
      <c r="AI424" s="93"/>
      <c r="AJ424" s="93"/>
      <c r="AK424" s="237"/>
    </row>
    <row r="425" spans="25:37" hidden="1" x14ac:dyDescent="0.25">
      <c r="Y425" s="236"/>
      <c r="Z425" s="255"/>
      <c r="AA425" s="256"/>
      <c r="AB425" s="257"/>
      <c r="AC425" s="256"/>
      <c r="AD425" s="258"/>
      <c r="AE425" s="256"/>
      <c r="AF425" s="256"/>
      <c r="AG425" s="93"/>
      <c r="AH425" s="93"/>
      <c r="AI425" s="93"/>
      <c r="AJ425" s="93"/>
      <c r="AK425" s="237"/>
    </row>
    <row r="426" spans="25:37" x14ac:dyDescent="0.25">
      <c r="Y426" s="236"/>
      <c r="Z426" s="93"/>
      <c r="AA426" s="93"/>
      <c r="AB426" s="93"/>
      <c r="AC426" s="93"/>
      <c r="AD426" s="93"/>
      <c r="AE426" s="93"/>
      <c r="AF426" s="93"/>
      <c r="AG426" s="93"/>
      <c r="AH426" s="93"/>
      <c r="AI426" s="93"/>
      <c r="AJ426" s="93"/>
      <c r="AK426" s="237"/>
    </row>
    <row r="427" spans="25:37" ht="13.8" thickBot="1" x14ac:dyDescent="0.3">
      <c r="Y427" s="236"/>
      <c r="Z427" s="93"/>
      <c r="AA427" s="93"/>
      <c r="AB427" s="93"/>
      <c r="AC427" s="93"/>
      <c r="AD427" s="93"/>
      <c r="AE427" s="93"/>
      <c r="AF427" s="93"/>
      <c r="AG427" s="93"/>
      <c r="AH427" s="93"/>
      <c r="AI427" s="93"/>
      <c r="AJ427" s="93"/>
      <c r="AK427" s="237"/>
    </row>
    <row r="428" spans="25:37" ht="16.8" thickTop="1" thickBot="1" x14ac:dyDescent="0.35">
      <c r="Y428" s="236"/>
      <c r="Z428" s="266" t="s">
        <v>138</v>
      </c>
      <c r="AA428" s="267"/>
      <c r="AB428" s="93"/>
      <c r="AC428" s="93"/>
      <c r="AD428" s="93"/>
      <c r="AE428" s="93"/>
      <c r="AF428" s="93"/>
      <c r="AG428" s="93"/>
      <c r="AH428" s="93"/>
      <c r="AI428" s="93"/>
      <c r="AJ428" s="93"/>
      <c r="AK428" s="237"/>
    </row>
    <row r="429" spans="25:37" ht="13.8" thickTop="1" x14ac:dyDescent="0.25">
      <c r="Y429" s="236"/>
      <c r="Z429" s="93"/>
      <c r="AA429" s="93"/>
      <c r="AB429" s="93"/>
      <c r="AC429" s="93"/>
      <c r="AD429" s="93"/>
      <c r="AE429" s="93"/>
      <c r="AF429" s="93"/>
      <c r="AG429" s="93"/>
      <c r="AH429" s="93"/>
      <c r="AI429" s="93"/>
      <c r="AJ429" s="93"/>
      <c r="AK429" s="237"/>
    </row>
    <row r="430" spans="25:37" x14ac:dyDescent="0.25">
      <c r="Y430" s="236"/>
      <c r="Z430" s="93"/>
      <c r="AA430" s="93"/>
      <c r="AB430" s="93"/>
      <c r="AC430" s="93"/>
      <c r="AD430" s="93"/>
      <c r="AE430" s="93"/>
      <c r="AF430" s="93"/>
      <c r="AG430" s="93"/>
      <c r="AH430" s="93"/>
      <c r="AI430" s="93"/>
      <c r="AJ430" s="93"/>
      <c r="AK430" s="237"/>
    </row>
    <row r="431" spans="25:37" x14ac:dyDescent="0.25">
      <c r="Y431" s="236"/>
      <c r="Z431" s="268" t="str">
        <f>CONCATENATE(Z338,AA338,AB338,AC338,AD338,AE338,AF338,AG338,AH338,AI338,AJ338,AK338,AL338,AM338,AN338,AO338,AP338,AQ338,AR338,AS338,AT338,)</f>
        <v>000E4210RS04XXXXX,199279,10142,209421,</v>
      </c>
      <c r="AA431" s="93"/>
      <c r="AB431" s="93"/>
      <c r="AC431" s="93"/>
      <c r="AD431" s="93"/>
      <c r="AE431" s="93"/>
      <c r="AF431" s="93"/>
      <c r="AG431" s="93"/>
      <c r="AH431" s="93"/>
      <c r="AI431" s="93"/>
      <c r="AJ431" s="93"/>
      <c r="AK431" s="237"/>
    </row>
    <row r="432" spans="25:37" x14ac:dyDescent="0.25">
      <c r="Y432" s="236"/>
      <c r="Z432" s="268" t="str">
        <f t="shared" ref="Z432:Z495" si="13">CONCATENATE(Z339,AA339,AB339,AC339,AD339,AE339,AF339,AG339,AH339,AI339,AJ339,AK339,AL339,AM339,AN339,AO339,AP339,AQ339,AR339,AS339,AT339,)</f>
        <v>000E4210RS04XXXXX,11229,7215,18444,</v>
      </c>
      <c r="AA432" s="93"/>
      <c r="AB432" s="93"/>
      <c r="AC432" s="93"/>
      <c r="AD432" s="93"/>
      <c r="AE432" s="93"/>
      <c r="AF432" s="93"/>
      <c r="AG432" s="93"/>
      <c r="AH432" s="93"/>
      <c r="AI432" s="93"/>
      <c r="AJ432" s="93"/>
      <c r="AK432" s="237"/>
    </row>
    <row r="433" spans="25:37" x14ac:dyDescent="0.25">
      <c r="Y433" s="236"/>
      <c r="Z433" s="268" t="str">
        <f t="shared" si="13"/>
        <v>000E4210RS04XXXXX,85709,3828,89537,</v>
      </c>
      <c r="AA433" s="93"/>
      <c r="AB433" s="93"/>
      <c r="AC433" s="93"/>
      <c r="AD433" s="93"/>
      <c r="AE433" s="93"/>
      <c r="AF433" s="93"/>
      <c r="AG433" s="93"/>
      <c r="AH433" s="93"/>
      <c r="AI433" s="93"/>
      <c r="AJ433" s="93"/>
      <c r="AK433" s="237"/>
    </row>
    <row r="434" spans="25:37" x14ac:dyDescent="0.25">
      <c r="Y434" s="236"/>
      <c r="Z434" s="268" t="str">
        <f t="shared" si="13"/>
        <v>000E4210RS04XXXXX,10690,3688,14378,</v>
      </c>
      <c r="AA434" s="93"/>
      <c r="AB434" s="93"/>
      <c r="AC434" s="93"/>
      <c r="AD434" s="93"/>
      <c r="AE434" s="93"/>
      <c r="AF434" s="93"/>
      <c r="AG434" s="93"/>
      <c r="AH434" s="93"/>
      <c r="AI434" s="93"/>
      <c r="AJ434" s="93"/>
      <c r="AK434" s="237"/>
    </row>
    <row r="435" spans="25:37" x14ac:dyDescent="0.25">
      <c r="Y435" s="236"/>
      <c r="Z435" s="268" t="str">
        <f t="shared" si="13"/>
        <v>000E4210RS04XXXXX,291,0,291,</v>
      </c>
      <c r="AA435" s="93"/>
      <c r="AB435" s="93"/>
      <c r="AC435" s="93"/>
      <c r="AD435" s="93"/>
      <c r="AE435" s="93"/>
      <c r="AF435" s="93"/>
      <c r="AG435" s="93"/>
      <c r="AH435" s="93"/>
      <c r="AI435" s="93"/>
      <c r="AJ435" s="93"/>
      <c r="AK435" s="237"/>
    </row>
    <row r="436" spans="25:37" x14ac:dyDescent="0.25">
      <c r="Y436" s="236"/>
      <c r="Z436" s="268" t="str">
        <f t="shared" si="13"/>
        <v>000E4210RS04XXXXX,20362,746,21108,</v>
      </c>
      <c r="AA436" s="93"/>
      <c r="AB436" s="93"/>
      <c r="AC436" s="93"/>
      <c r="AD436" s="93"/>
      <c r="AE436" s="93"/>
      <c r="AF436" s="93"/>
      <c r="AG436" s="93"/>
      <c r="AH436" s="93"/>
      <c r="AI436" s="93"/>
      <c r="AJ436" s="93"/>
      <c r="AK436" s="237"/>
    </row>
    <row r="437" spans="25:37" x14ac:dyDescent="0.25">
      <c r="Y437" s="236"/>
      <c r="Z437" s="268" t="str">
        <f t="shared" si="13"/>
        <v>000E4210RS04XXXXX,4759,468,5227,</v>
      </c>
      <c r="AA437" s="93"/>
      <c r="AB437" s="93"/>
      <c r="AC437" s="93"/>
      <c r="AD437" s="93"/>
      <c r="AE437" s="93"/>
      <c r="AF437" s="93"/>
      <c r="AG437" s="93"/>
      <c r="AH437" s="93"/>
      <c r="AI437" s="93"/>
      <c r="AJ437" s="93"/>
      <c r="AK437" s="237"/>
    </row>
    <row r="438" spans="25:37" x14ac:dyDescent="0.25">
      <c r="Y438" s="236"/>
      <c r="Z438" s="268" t="str">
        <f t="shared" si="13"/>
        <v>000E4210RS04XXXXX,0,0,0,</v>
      </c>
      <c r="AA438" s="93"/>
      <c r="AB438" s="93"/>
      <c r="AC438" s="93"/>
      <c r="AD438" s="93"/>
      <c r="AE438" s="93"/>
      <c r="AF438" s="93"/>
      <c r="AG438" s="93"/>
      <c r="AH438" s="93"/>
      <c r="AI438" s="93"/>
      <c r="AJ438" s="93"/>
      <c r="AK438" s="237"/>
    </row>
    <row r="439" spans="25:37" x14ac:dyDescent="0.25">
      <c r="Y439" s="236"/>
      <c r="Z439" s="268" t="str">
        <f t="shared" si="13"/>
        <v>000E4210RS04XXXXX,0,0,0,</v>
      </c>
      <c r="AA439" s="93"/>
      <c r="AB439" s="93"/>
      <c r="AC439" s="93"/>
      <c r="AD439" s="93"/>
      <c r="AE439" s="93"/>
      <c r="AF439" s="93"/>
      <c r="AG439" s="93"/>
      <c r="AH439" s="93"/>
      <c r="AI439" s="93"/>
      <c r="AJ439" s="93"/>
      <c r="AK439" s="237"/>
    </row>
    <row r="440" spans="25:37" x14ac:dyDescent="0.25">
      <c r="Y440" s="236"/>
      <c r="Z440" s="268" t="str">
        <f t="shared" si="13"/>
        <v>000E4210RS04XXXXX,922,322,1244,</v>
      </c>
      <c r="AA440" s="93"/>
      <c r="AB440" s="93"/>
      <c r="AC440" s="93"/>
      <c r="AD440" s="93"/>
      <c r="AE440" s="93"/>
      <c r="AF440" s="93"/>
      <c r="AG440" s="93"/>
      <c r="AH440" s="93"/>
      <c r="AI440" s="93"/>
      <c r="AJ440" s="93"/>
      <c r="AK440" s="237"/>
    </row>
    <row r="441" spans="25:37" x14ac:dyDescent="0.25">
      <c r="Y441" s="236"/>
      <c r="Z441" s="268" t="str">
        <f t="shared" si="13"/>
        <v>000E4210RS04XXXXX,13095,847,13942,</v>
      </c>
      <c r="AA441" s="93"/>
      <c r="AB441" s="93"/>
      <c r="AC441" s="93"/>
      <c r="AD441" s="93"/>
      <c r="AE441" s="93"/>
      <c r="AF441" s="93"/>
      <c r="AG441" s="93"/>
      <c r="AH441" s="93"/>
      <c r="AI441" s="93"/>
      <c r="AJ441" s="93"/>
      <c r="AK441" s="237"/>
    </row>
    <row r="442" spans="25:37" x14ac:dyDescent="0.25">
      <c r="Y442" s="236"/>
      <c r="Z442" s="268" t="str">
        <f t="shared" si="13"/>
        <v>000E4210RS04XXXXX,22842,3792,26634,</v>
      </c>
      <c r="AA442" s="93"/>
      <c r="AB442" s="93"/>
      <c r="AC442" s="93"/>
      <c r="AD442" s="93"/>
      <c r="AE442" s="93"/>
      <c r="AF442" s="93"/>
      <c r="AG442" s="93"/>
      <c r="AH442" s="93"/>
      <c r="AI442" s="93"/>
      <c r="AJ442" s="93"/>
      <c r="AK442" s="237"/>
    </row>
    <row r="443" spans="25:37" x14ac:dyDescent="0.25">
      <c r="Y443" s="236"/>
      <c r="Z443" s="268" t="str">
        <f t="shared" si="13"/>
        <v>000E4210RS04XXXXX,369178,31048,400226,</v>
      </c>
      <c r="AA443" s="93"/>
      <c r="AB443" s="93"/>
      <c r="AC443" s="93"/>
      <c r="AD443" s="93"/>
      <c r="AE443" s="93"/>
      <c r="AF443" s="93"/>
      <c r="AG443" s="93"/>
      <c r="AH443" s="93"/>
      <c r="AI443" s="93"/>
      <c r="AJ443" s="93"/>
      <c r="AK443" s="237"/>
    </row>
    <row r="444" spans="25:37" x14ac:dyDescent="0.25">
      <c r="Y444" s="236"/>
      <c r="Z444" s="268" t="str">
        <f t="shared" si="13"/>
        <v>000E4210RS04XXXXX,40,</v>
      </c>
      <c r="AA444" s="93"/>
      <c r="AB444" s="93"/>
      <c r="AC444" s="93"/>
      <c r="AD444" s="93"/>
      <c r="AE444" s="93"/>
      <c r="AF444" s="93"/>
      <c r="AG444" s="93"/>
      <c r="AH444" s="93"/>
      <c r="AI444" s="93"/>
      <c r="AJ444" s="93"/>
      <c r="AK444" s="237"/>
    </row>
    <row r="445" spans="25:37" x14ac:dyDescent="0.25">
      <c r="Y445" s="236"/>
      <c r="Z445" s="268" t="str">
        <f t="shared" si="13"/>
        <v>000E4210RS04XXXXX,17693,</v>
      </c>
      <c r="AA445" s="93"/>
      <c r="AB445" s="93"/>
      <c r="AC445" s="93"/>
      <c r="AD445" s="93"/>
      <c r="AE445" s="93"/>
      <c r="AF445" s="93"/>
      <c r="AG445" s="93"/>
      <c r="AH445" s="93"/>
      <c r="AI445" s="93"/>
      <c r="AJ445" s="93"/>
      <c r="AK445" s="237"/>
    </row>
    <row r="446" spans="25:37" x14ac:dyDescent="0.25">
      <c r="Y446" s="236"/>
      <c r="Z446" s="268" t="str">
        <f t="shared" si="13"/>
        <v>000E4210RS04XXXXX,372,</v>
      </c>
      <c r="AA446" s="93"/>
      <c r="AB446" s="93"/>
      <c r="AC446" s="93"/>
      <c r="AD446" s="93"/>
      <c r="AE446" s="93"/>
      <c r="AF446" s="93"/>
      <c r="AG446" s="93"/>
      <c r="AH446" s="93"/>
      <c r="AI446" s="93"/>
      <c r="AJ446" s="93"/>
      <c r="AK446" s="237"/>
    </row>
    <row r="447" spans="25:37" x14ac:dyDescent="0.25">
      <c r="Y447" s="236"/>
      <c r="Z447" s="268" t="str">
        <f t="shared" si="13"/>
        <v>000E4210RS04XXXXX,34234,</v>
      </c>
      <c r="AA447" s="93"/>
      <c r="AB447" s="93"/>
      <c r="AC447" s="93"/>
      <c r="AD447" s="93"/>
      <c r="AE447" s="93"/>
      <c r="AF447" s="93"/>
      <c r="AG447" s="93"/>
      <c r="AH447" s="93"/>
      <c r="AI447" s="93"/>
      <c r="AJ447" s="93"/>
      <c r="AK447" s="237"/>
    </row>
    <row r="448" spans="25:37" x14ac:dyDescent="0.25">
      <c r="Y448" s="236"/>
      <c r="Z448" s="268" t="str">
        <f t="shared" si="13"/>
        <v>000E4210RS04XXXXX,-1377,</v>
      </c>
      <c r="AA448" s="93"/>
      <c r="AB448" s="93"/>
      <c r="AC448" s="93"/>
      <c r="AD448" s="93"/>
      <c r="AE448" s="93"/>
      <c r="AF448" s="93"/>
      <c r="AG448" s="93"/>
      <c r="AH448" s="93"/>
      <c r="AI448" s="93"/>
      <c r="AJ448" s="93"/>
      <c r="AK448" s="237"/>
    </row>
    <row r="449" spans="25:37" x14ac:dyDescent="0.25">
      <c r="Y449" s="236"/>
      <c r="Z449" s="268" t="str">
        <f t="shared" si="13"/>
        <v>000E4210RS04XXXXX,0,</v>
      </c>
      <c r="AA449" s="93"/>
      <c r="AB449" s="93"/>
      <c r="AC449" s="93"/>
      <c r="AD449" s="93"/>
      <c r="AE449" s="93"/>
      <c r="AF449" s="93"/>
      <c r="AG449" s="93"/>
      <c r="AH449" s="93"/>
      <c r="AI449" s="93"/>
      <c r="AJ449" s="93"/>
      <c r="AK449" s="237"/>
    </row>
    <row r="450" spans="25:37" x14ac:dyDescent="0.25">
      <c r="Y450" s="236"/>
      <c r="Z450" s="268" t="str">
        <f t="shared" si="13"/>
        <v>000E4210RS04XXXXX,0,</v>
      </c>
      <c r="AA450" s="93"/>
      <c r="AB450" s="93"/>
      <c r="AC450" s="93"/>
      <c r="AD450" s="93"/>
      <c r="AE450" s="93"/>
      <c r="AF450" s="93"/>
      <c r="AG450" s="93"/>
      <c r="AH450" s="93"/>
      <c r="AI450" s="93"/>
      <c r="AJ450" s="93"/>
      <c r="AK450" s="237"/>
    </row>
    <row r="451" spans="25:37" x14ac:dyDescent="0.25">
      <c r="Y451" s="236"/>
      <c r="Z451" s="268" t="str">
        <f t="shared" si="13"/>
        <v>000E4210RS04XXXXX,56,</v>
      </c>
      <c r="AA451" s="93"/>
      <c r="AB451" s="93"/>
      <c r="AC451" s="93"/>
      <c r="AD451" s="93"/>
      <c r="AE451" s="93"/>
      <c r="AF451" s="93"/>
      <c r="AG451" s="93"/>
      <c r="AH451" s="93"/>
      <c r="AI451" s="93"/>
      <c r="AJ451" s="93"/>
      <c r="AK451" s="237"/>
    </row>
    <row r="452" spans="25:37" x14ac:dyDescent="0.25">
      <c r="Y452" s="236"/>
      <c r="Z452" s="268" t="str">
        <f t="shared" si="13"/>
        <v>000E4210RS04XXXXX,13635,</v>
      </c>
      <c r="AA452" s="93"/>
      <c r="AB452" s="93"/>
      <c r="AC452" s="93"/>
      <c r="AD452" s="93"/>
      <c r="AE452" s="93"/>
      <c r="AF452" s="93"/>
      <c r="AG452" s="93"/>
      <c r="AH452" s="93"/>
      <c r="AI452" s="93"/>
      <c r="AJ452" s="93"/>
      <c r="AK452" s="237"/>
    </row>
    <row r="453" spans="25:37" x14ac:dyDescent="0.25">
      <c r="Y453" s="236"/>
      <c r="Z453" s="268" t="str">
        <f t="shared" si="13"/>
        <v>000E4210RS04XXXXX,0,</v>
      </c>
      <c r="AA453" s="93"/>
      <c r="AB453" s="93"/>
      <c r="AC453" s="93"/>
      <c r="AD453" s="93"/>
      <c r="AE453" s="93"/>
      <c r="AF453" s="93"/>
      <c r="AG453" s="93"/>
      <c r="AH453" s="93"/>
      <c r="AI453" s="93"/>
      <c r="AJ453" s="93"/>
      <c r="AK453" s="237"/>
    </row>
    <row r="454" spans="25:37" x14ac:dyDescent="0.25">
      <c r="Y454" s="236"/>
      <c r="Z454" s="268" t="str">
        <f t="shared" si="13"/>
        <v>000E4210RS04XXXXX,0,</v>
      </c>
      <c r="AA454" s="93"/>
      <c r="AB454" s="93"/>
      <c r="AC454" s="93"/>
      <c r="AD454" s="93"/>
      <c r="AE454" s="93"/>
      <c r="AF454" s="93"/>
      <c r="AG454" s="93"/>
      <c r="AH454" s="93"/>
      <c r="AI454" s="93"/>
      <c r="AJ454" s="93"/>
      <c r="AK454" s="237"/>
    </row>
    <row r="455" spans="25:37" x14ac:dyDescent="0.25">
      <c r="Y455" s="236"/>
      <c r="Z455" s="268" t="str">
        <f t="shared" si="13"/>
        <v>000E4210RS04XXXXX,0,</v>
      </c>
      <c r="AA455" s="93"/>
      <c r="AB455" s="93"/>
      <c r="AC455" s="93"/>
      <c r="AD455" s="93"/>
      <c r="AE455" s="93"/>
      <c r="AF455" s="93"/>
      <c r="AG455" s="93"/>
      <c r="AH455" s="93"/>
      <c r="AI455" s="93"/>
      <c r="AJ455" s="93"/>
      <c r="AK455" s="237"/>
    </row>
    <row r="456" spans="25:37" x14ac:dyDescent="0.25">
      <c r="Y456" s="236"/>
      <c r="Z456" s="268" t="str">
        <f t="shared" si="13"/>
        <v>000E4210RS04XXXXX,0,</v>
      </c>
      <c r="AA456" s="93"/>
      <c r="AB456" s="93"/>
      <c r="AC456" s="93"/>
      <c r="AD456" s="93"/>
      <c r="AE456" s="93"/>
      <c r="AF456" s="93"/>
      <c r="AG456" s="93"/>
      <c r="AH456" s="93"/>
      <c r="AI456" s="93"/>
      <c r="AJ456" s="93"/>
      <c r="AK456" s="237"/>
    </row>
    <row r="457" spans="25:37" x14ac:dyDescent="0.25">
      <c r="Y457" s="236"/>
      <c r="Z457" s="268" t="str">
        <f t="shared" si="13"/>
        <v>000E4210RS04XXXXX,-740,</v>
      </c>
      <c r="AA457" s="93"/>
      <c r="AB457" s="93"/>
      <c r="AC457" s="93"/>
      <c r="AD457" s="93"/>
      <c r="AE457" s="93"/>
      <c r="AF457" s="93"/>
      <c r="AG457" s="93"/>
      <c r="AH457" s="93"/>
      <c r="AI457" s="93"/>
      <c r="AJ457" s="93"/>
      <c r="AK457" s="237"/>
    </row>
    <row r="458" spans="25:37" x14ac:dyDescent="0.25">
      <c r="Y458" s="236"/>
      <c r="Z458" s="268" t="str">
        <f t="shared" si="13"/>
        <v>000E4210RS04XXXXX,790,</v>
      </c>
      <c r="AA458" s="93"/>
      <c r="AB458" s="93"/>
      <c r="AC458" s="93"/>
      <c r="AD458" s="93"/>
      <c r="AE458" s="93"/>
      <c r="AF458" s="93"/>
      <c r="AG458" s="93"/>
      <c r="AH458" s="93"/>
      <c r="AI458" s="93"/>
      <c r="AJ458" s="93"/>
      <c r="AK458" s="237"/>
    </row>
    <row r="459" spans="25:37" x14ac:dyDescent="0.25">
      <c r="Y459" s="236"/>
      <c r="Z459" s="268" t="str">
        <f t="shared" si="13"/>
        <v>000E4210RS04XXXXX,0,</v>
      </c>
      <c r="AA459" s="93"/>
      <c r="AB459" s="93"/>
      <c r="AC459" s="93"/>
      <c r="AD459" s="93"/>
      <c r="AE459" s="93"/>
      <c r="AF459" s="93"/>
      <c r="AG459" s="93"/>
      <c r="AH459" s="93"/>
      <c r="AI459" s="93"/>
      <c r="AJ459" s="93"/>
      <c r="AK459" s="237"/>
    </row>
    <row r="460" spans="25:37" x14ac:dyDescent="0.25">
      <c r="Y460" s="236"/>
      <c r="Z460" s="268" t="str">
        <f t="shared" si="13"/>
        <v>000E4210RS04XXXXX,433881,</v>
      </c>
      <c r="AA460" s="93"/>
      <c r="AB460" s="93"/>
      <c r="AC460" s="93"/>
      <c r="AD460" s="93"/>
      <c r="AE460" s="93"/>
      <c r="AF460" s="93"/>
      <c r="AG460" s="93"/>
      <c r="AH460" s="93"/>
      <c r="AI460" s="93"/>
      <c r="AJ460" s="93"/>
      <c r="AK460" s="237"/>
    </row>
    <row r="461" spans="25:37" x14ac:dyDescent="0.25">
      <c r="Y461" s="236"/>
      <c r="Z461" s="268" t="str">
        <f t="shared" si="13"/>
        <v>000E4210RS04XXXXX,17805,</v>
      </c>
      <c r="AA461" s="93"/>
      <c r="AB461" s="93"/>
      <c r="AC461" s="93"/>
      <c r="AD461" s="93"/>
      <c r="AE461" s="93"/>
      <c r="AF461" s="93"/>
      <c r="AG461" s="93"/>
      <c r="AH461" s="93"/>
      <c r="AI461" s="93"/>
      <c r="AJ461" s="93"/>
      <c r="AK461" s="237"/>
    </row>
    <row r="462" spans="25:37" x14ac:dyDescent="0.25">
      <c r="Y462" s="236"/>
      <c r="Z462" s="268" t="str">
        <f t="shared" si="13"/>
        <v>000E4210RS04XXXXX,449,</v>
      </c>
      <c r="AA462" s="93"/>
      <c r="AB462" s="93"/>
      <c r="AC462" s="93"/>
      <c r="AD462" s="93"/>
      <c r="AE462" s="93"/>
      <c r="AF462" s="93"/>
      <c r="AG462" s="93"/>
      <c r="AH462" s="93"/>
      <c r="AI462" s="93"/>
      <c r="AJ462" s="93"/>
      <c r="AK462" s="237"/>
    </row>
    <row r="463" spans="25:37" x14ac:dyDescent="0.25">
      <c r="Y463" s="236"/>
      <c r="Z463" s="268" t="str">
        <f t="shared" si="13"/>
        <v>000E4210RS04XXXXX,113,</v>
      </c>
      <c r="AA463" s="93"/>
      <c r="AB463" s="93"/>
      <c r="AC463" s="93"/>
      <c r="AD463" s="93"/>
      <c r="AE463" s="93"/>
      <c r="AF463" s="93"/>
      <c r="AG463" s="93"/>
      <c r="AH463" s="93"/>
      <c r="AI463" s="93"/>
      <c r="AJ463" s="93"/>
      <c r="AK463" s="237"/>
    </row>
    <row r="464" spans="25:37" x14ac:dyDescent="0.25">
      <c r="Y464" s="236"/>
      <c r="Z464" s="268" t="str">
        <f t="shared" si="13"/>
        <v>000E4210RS04XXXXX,-388,</v>
      </c>
      <c r="AA464" s="93"/>
      <c r="AB464" s="93"/>
      <c r="AC464" s="93"/>
      <c r="AD464" s="93"/>
      <c r="AE464" s="93"/>
      <c r="AF464" s="93"/>
      <c r="AG464" s="93"/>
      <c r="AH464" s="93"/>
      <c r="AI464" s="93"/>
      <c r="AJ464" s="93"/>
      <c r="AK464" s="237"/>
    </row>
    <row r="465" spans="25:37" x14ac:dyDescent="0.25">
      <c r="Y465" s="236"/>
      <c r="Z465" s="268" t="str">
        <f t="shared" si="13"/>
        <v>000E4210RS04XXXXX,-171,</v>
      </c>
      <c r="AA465" s="93"/>
      <c r="AB465" s="93"/>
      <c r="AC465" s="93"/>
      <c r="AD465" s="93"/>
      <c r="AE465" s="93"/>
      <c r="AF465" s="93"/>
      <c r="AG465" s="93"/>
      <c r="AH465" s="93"/>
      <c r="AI465" s="93"/>
      <c r="AJ465" s="93"/>
      <c r="AK465" s="237"/>
    </row>
    <row r="466" spans="25:37" x14ac:dyDescent="0.25">
      <c r="Y466" s="236"/>
      <c r="Z466" s="268" t="str">
        <f t="shared" si="13"/>
        <v>000E4210RS04XXXXX,54,</v>
      </c>
      <c r="AA466" s="93"/>
      <c r="AB466" s="93"/>
      <c r="AC466" s="93"/>
      <c r="AD466" s="93"/>
      <c r="AE466" s="93"/>
      <c r="AF466" s="93"/>
      <c r="AG466" s="93"/>
      <c r="AH466" s="93"/>
      <c r="AI466" s="93"/>
      <c r="AJ466" s="93"/>
      <c r="AK466" s="237"/>
    </row>
    <row r="467" spans="25:37" x14ac:dyDescent="0.25">
      <c r="Y467" s="236"/>
      <c r="Z467" s="268" t="str">
        <f t="shared" si="13"/>
        <v>000E4210RS04XXXXX,0,</v>
      </c>
      <c r="AA467" s="93"/>
      <c r="AB467" s="93"/>
      <c r="AC467" s="93"/>
      <c r="AD467" s="93"/>
      <c r="AE467" s="93"/>
      <c r="AF467" s="93"/>
      <c r="AG467" s="93"/>
      <c r="AH467" s="93"/>
      <c r="AI467" s="93"/>
      <c r="AJ467" s="93"/>
      <c r="AK467" s="237"/>
    </row>
    <row r="468" spans="25:37" x14ac:dyDescent="0.25">
      <c r="Y468" s="236"/>
      <c r="Z468" s="268" t="str">
        <f t="shared" si="13"/>
        <v>000E4210RS04XXXXX,7703,</v>
      </c>
      <c r="AA468" s="93"/>
      <c r="AB468" s="93"/>
      <c r="AC468" s="93"/>
      <c r="AD468" s="93"/>
      <c r="AE468" s="93"/>
      <c r="AF468" s="93"/>
      <c r="AG468" s="93"/>
      <c r="AH468" s="93"/>
      <c r="AI468" s="93"/>
      <c r="AJ468" s="93"/>
      <c r="AK468" s="237"/>
    </row>
    <row r="469" spans="25:37" x14ac:dyDescent="0.25">
      <c r="Y469" s="236"/>
      <c r="Z469" s="268" t="str">
        <f t="shared" si="13"/>
        <v>000E4210RS04XXXXX,0,</v>
      </c>
      <c r="AA469" s="93"/>
      <c r="AB469" s="93"/>
      <c r="AC469" s="93"/>
      <c r="AD469" s="93"/>
      <c r="AE469" s="93"/>
      <c r="AF469" s="93"/>
      <c r="AG469" s="93"/>
      <c r="AH469" s="93"/>
      <c r="AI469" s="93"/>
      <c r="AJ469" s="93"/>
      <c r="AK469" s="237"/>
    </row>
    <row r="470" spans="25:37" x14ac:dyDescent="0.25">
      <c r="Y470" s="236"/>
      <c r="Z470" s="268" t="str">
        <f t="shared" si="13"/>
        <v>000E4210RS04XXXXX,26841,</v>
      </c>
      <c r="AA470" s="93"/>
      <c r="AB470" s="93"/>
      <c r="AC470" s="93"/>
      <c r="AD470" s="93"/>
      <c r="AE470" s="93"/>
      <c r="AF470" s="93"/>
      <c r="AG470" s="93"/>
      <c r="AH470" s="93"/>
      <c r="AI470" s="93"/>
      <c r="AJ470" s="93"/>
      <c r="AK470" s="237"/>
    </row>
    <row r="471" spans="25:37" x14ac:dyDescent="0.25">
      <c r="Y471" s="236"/>
      <c r="Z471" s="268" t="str">
        <f t="shared" si="13"/>
        <v>000E4210RS04XXXXX,-11202,</v>
      </c>
      <c r="AA471" s="93"/>
      <c r="AB471" s="93"/>
      <c r="AC471" s="93"/>
      <c r="AD471" s="93"/>
      <c r="AE471" s="93"/>
      <c r="AF471" s="93"/>
      <c r="AG471" s="93"/>
      <c r="AH471" s="93"/>
      <c r="AI471" s="93"/>
      <c r="AJ471" s="93"/>
      <c r="AK471" s="237"/>
    </row>
    <row r="472" spans="25:37" x14ac:dyDescent="0.25">
      <c r="Y472" s="236"/>
      <c r="Z472" s="268" t="str">
        <f t="shared" si="13"/>
        <v>000E4210RS04XXXXX,475085,</v>
      </c>
      <c r="AA472" s="93"/>
      <c r="AB472" s="93"/>
      <c r="AC472" s="93"/>
      <c r="AD472" s="93"/>
      <c r="AE472" s="93"/>
      <c r="AF472" s="93"/>
      <c r="AG472" s="93"/>
      <c r="AH472" s="93"/>
      <c r="AI472" s="93"/>
      <c r="AJ472" s="93"/>
      <c r="AK472" s="237"/>
    </row>
    <row r="473" spans="25:37" x14ac:dyDescent="0.25">
      <c r="Y473" s="236"/>
      <c r="Z473" s="268" t="str">
        <f t="shared" si="13"/>
        <v>000E4210RS04XXXXX,-5414,</v>
      </c>
      <c r="AA473" s="93"/>
      <c r="AB473" s="93"/>
      <c r="AC473" s="93"/>
      <c r="AD473" s="93"/>
      <c r="AE473" s="93"/>
      <c r="AF473" s="93"/>
      <c r="AG473" s="93"/>
      <c r="AH473" s="93"/>
      <c r="AI473" s="93"/>
      <c r="AJ473" s="93"/>
      <c r="AK473" s="237"/>
    </row>
    <row r="474" spans="25:37" x14ac:dyDescent="0.25">
      <c r="Y474" s="236"/>
      <c r="Z474" s="268" t="str">
        <f t="shared" si="13"/>
        <v>000E4210RS04XXXXX,-4300,</v>
      </c>
      <c r="AA474" s="93"/>
      <c r="AB474" s="93"/>
      <c r="AC474" s="93"/>
      <c r="AD474" s="93"/>
      <c r="AE474" s="93"/>
      <c r="AF474" s="93"/>
      <c r="AG474" s="93"/>
      <c r="AH474" s="93"/>
      <c r="AI474" s="93"/>
      <c r="AJ474" s="93"/>
      <c r="AK474" s="237"/>
    </row>
    <row r="475" spans="25:37" x14ac:dyDescent="0.25">
      <c r="Y475" s="236"/>
      <c r="Z475" s="268" t="str">
        <f t="shared" si="13"/>
        <v>000E4210RS04XXXXX,-78012,</v>
      </c>
      <c r="AA475" s="93"/>
      <c r="AB475" s="93"/>
      <c r="AC475" s="93"/>
      <c r="AD475" s="93"/>
      <c r="AE475" s="93"/>
      <c r="AF475" s="93"/>
      <c r="AG475" s="93"/>
      <c r="AH475" s="93"/>
      <c r="AI475" s="93"/>
      <c r="AJ475" s="93"/>
      <c r="AK475" s="237"/>
    </row>
    <row r="476" spans="25:37" x14ac:dyDescent="0.25">
      <c r="Y476" s="236"/>
      <c r="Z476" s="268" t="str">
        <f t="shared" si="13"/>
        <v>000E4210RS04XXXXX,387359,</v>
      </c>
      <c r="AA476" s="93"/>
      <c r="AB476" s="93"/>
      <c r="AC476" s="93"/>
      <c r="AD476" s="93"/>
      <c r="AE476" s="93"/>
      <c r="AF476" s="93"/>
      <c r="AG476" s="93"/>
      <c r="AH476" s="93"/>
      <c r="AI476" s="93"/>
      <c r="AJ476" s="93"/>
      <c r="AK476" s="237"/>
    </row>
    <row r="477" spans="25:37" x14ac:dyDescent="0.25">
      <c r="Y477" s="236"/>
      <c r="Z477" s="268" t="str">
        <f t="shared" si="13"/>
        <v>000E4210RS04XXXXX,-53629,</v>
      </c>
      <c r="AA477" s="93"/>
      <c r="AB477" s="93"/>
      <c r="AC477" s="93"/>
      <c r="AD477" s="93"/>
      <c r="AE477" s="93"/>
      <c r="AF477" s="93"/>
      <c r="AG477" s="93"/>
      <c r="AH477" s="93"/>
      <c r="AI477" s="93"/>
      <c r="AJ477" s="93"/>
      <c r="AK477" s="237"/>
    </row>
    <row r="478" spans="25:37" x14ac:dyDescent="0.25">
      <c r="Y478" s="236"/>
      <c r="Z478" s="268" t="str">
        <f t="shared" si="13"/>
        <v>000E4210RS04XXXXX,333730,</v>
      </c>
      <c r="AA478" s="93"/>
      <c r="AB478" s="93"/>
      <c r="AC478" s="93"/>
      <c r="AD478" s="93"/>
      <c r="AE478" s="93"/>
      <c r="AF478" s="93"/>
      <c r="AG478" s="93"/>
      <c r="AH478" s="93"/>
      <c r="AI478" s="93"/>
      <c r="AJ478" s="93"/>
      <c r="AK478" s="237"/>
    </row>
    <row r="479" spans="25:37" x14ac:dyDescent="0.25">
      <c r="Y479" s="236"/>
      <c r="Z479" s="268" t="str">
        <f t="shared" si="13"/>
        <v>000E4210RS04XXXXX,0,</v>
      </c>
      <c r="AA479" s="93"/>
      <c r="AB479" s="93"/>
      <c r="AC479" s="93"/>
      <c r="AD479" s="93"/>
      <c r="AE479" s="93"/>
      <c r="AF479" s="93"/>
      <c r="AG479" s="93"/>
      <c r="AH479" s="93"/>
      <c r="AI479" s="93"/>
      <c r="AJ479" s="93"/>
      <c r="AK479" s="237"/>
    </row>
    <row r="480" spans="25:37" x14ac:dyDescent="0.25">
      <c r="Y480" s="236"/>
      <c r="Z480" s="268" t="str">
        <f t="shared" si="13"/>
        <v>000E4210RS04XXXXX,398,</v>
      </c>
      <c r="AA480" s="93"/>
      <c r="AB480" s="93"/>
      <c r="AC480" s="93"/>
      <c r="AD480" s="93"/>
      <c r="AE480" s="93"/>
      <c r="AF480" s="93"/>
      <c r="AG480" s="93"/>
      <c r="AH480" s="93"/>
      <c r="AI480" s="93"/>
      <c r="AJ480" s="93"/>
      <c r="AK480" s="237"/>
    </row>
    <row r="481" spans="25:37" x14ac:dyDescent="0.25">
      <c r="Y481" s="236"/>
      <c r="Z481" s="268" t="str">
        <f t="shared" si="13"/>
        <v>000E4210RS04XXXXX,511,</v>
      </c>
      <c r="AA481" s="93"/>
      <c r="AB481" s="93"/>
      <c r="AC481" s="93"/>
      <c r="AD481" s="93"/>
      <c r="AE481" s="93"/>
      <c r="AF481" s="93"/>
      <c r="AG481" s="93"/>
      <c r="AH481" s="93"/>
      <c r="AI481" s="93"/>
      <c r="AJ481" s="93"/>
      <c r="AK481" s="237"/>
    </row>
    <row r="482" spans="25:37" x14ac:dyDescent="0.25">
      <c r="Y482" s="236"/>
      <c r="Z482" s="268" t="str">
        <f t="shared" si="13"/>
        <v>000E4210RS04XXXXX,1188,</v>
      </c>
      <c r="AA482" s="93"/>
      <c r="AB482" s="93"/>
      <c r="AC482" s="93"/>
      <c r="AD482" s="93"/>
      <c r="AE482" s="93"/>
      <c r="AF482" s="93"/>
      <c r="AG482" s="93"/>
      <c r="AH482" s="93"/>
      <c r="AI482" s="93"/>
      <c r="AJ482" s="93"/>
      <c r="AK482" s="237"/>
    </row>
    <row r="483" spans="25:37" x14ac:dyDescent="0.25">
      <c r="Y483" s="236"/>
      <c r="Z483" s="268" t="str">
        <f t="shared" si="13"/>
        <v>000E4210RS04XXXXX,1831,</v>
      </c>
      <c r="AA483" s="93"/>
      <c r="AB483" s="93"/>
      <c r="AC483" s="93"/>
      <c r="AD483" s="93"/>
      <c r="AE483" s="93"/>
      <c r="AF483" s="93"/>
      <c r="AG483" s="93"/>
      <c r="AH483" s="93"/>
      <c r="AI483" s="93"/>
      <c r="AJ483" s="93"/>
      <c r="AK483" s="237"/>
    </row>
    <row r="484" spans="25:37" x14ac:dyDescent="0.25">
      <c r="Y484" s="236"/>
      <c r="Z484" s="268" t="str">
        <f t="shared" si="13"/>
        <v>000E4210RS04XXXXX,337658,</v>
      </c>
      <c r="AA484" s="93"/>
      <c r="AB484" s="93"/>
      <c r="AC484" s="93"/>
      <c r="AD484" s="93"/>
      <c r="AE484" s="93"/>
      <c r="AF484" s="93"/>
      <c r="AG484" s="93"/>
      <c r="AH484" s="93"/>
      <c r="AI484" s="93"/>
      <c r="AJ484" s="93"/>
      <c r="AK484" s="237"/>
    </row>
    <row r="485" spans="25:37" x14ac:dyDescent="0.25">
      <c r="Y485" s="236"/>
      <c r="Z485" s="268" t="str">
        <f t="shared" si="13"/>
        <v>000E4210RS04XXXXX,-161262,</v>
      </c>
      <c r="AA485" s="93"/>
      <c r="AB485" s="93"/>
      <c r="AC485" s="93"/>
      <c r="AD485" s="93"/>
      <c r="AE485" s="93"/>
      <c r="AF485" s="93"/>
      <c r="AG485" s="93"/>
      <c r="AH485" s="93"/>
      <c r="AI485" s="93"/>
      <c r="AJ485" s="93"/>
      <c r="AK485" s="237"/>
    </row>
    <row r="486" spans="25:37" x14ac:dyDescent="0.25">
      <c r="Y486" s="236"/>
      <c r="Z486" s="268" t="str">
        <f t="shared" si="13"/>
        <v>000E4210RS04XXXXX,0,</v>
      </c>
      <c r="AA486" s="93"/>
      <c r="AB486" s="93"/>
      <c r="AC486" s="93"/>
      <c r="AD486" s="93"/>
      <c r="AE486" s="93"/>
      <c r="AF486" s="93"/>
      <c r="AG486" s="93"/>
      <c r="AH486" s="93"/>
      <c r="AI486" s="93"/>
      <c r="AJ486" s="93"/>
      <c r="AK486" s="237"/>
    </row>
    <row r="487" spans="25:37" x14ac:dyDescent="0.25">
      <c r="Y487" s="236"/>
      <c r="Z487" s="268" t="str">
        <f t="shared" si="13"/>
        <v>000E4210RS04XXXXX,0,</v>
      </c>
      <c r="AA487" s="93"/>
      <c r="AB487" s="93"/>
      <c r="AC487" s="93"/>
      <c r="AD487" s="93"/>
      <c r="AE487" s="93"/>
      <c r="AF487" s="93"/>
      <c r="AG487" s="93"/>
      <c r="AH487" s="93"/>
      <c r="AI487" s="93"/>
      <c r="AJ487" s="93"/>
      <c r="AK487" s="237"/>
    </row>
    <row r="488" spans="25:37" x14ac:dyDescent="0.25">
      <c r="Y488" s="236"/>
      <c r="Z488" s="268" t="str">
        <f t="shared" si="13"/>
        <v>000E4210RS04XXXXX,-84262,</v>
      </c>
      <c r="AA488" s="93"/>
      <c r="AB488" s="93"/>
      <c r="AC488" s="93"/>
      <c r="AD488" s="93"/>
      <c r="AE488" s="93"/>
      <c r="AF488" s="93"/>
      <c r="AG488" s="93"/>
      <c r="AH488" s="93"/>
      <c r="AI488" s="93"/>
      <c r="AJ488" s="93"/>
      <c r="AK488" s="237"/>
    </row>
    <row r="489" spans="25:37" x14ac:dyDescent="0.25">
      <c r="Y489" s="236"/>
      <c r="Z489" s="268" t="str">
        <f t="shared" si="13"/>
        <v>000E4210RS04XXXXX,0,</v>
      </c>
      <c r="AA489" s="93"/>
      <c r="AB489" s="93"/>
      <c r="AC489" s="93"/>
      <c r="AD489" s="93"/>
      <c r="AE489" s="93"/>
      <c r="AF489" s="93"/>
      <c r="AG489" s="93"/>
      <c r="AH489" s="93"/>
      <c r="AI489" s="93"/>
      <c r="AJ489" s="93"/>
      <c r="AK489" s="237"/>
    </row>
    <row r="490" spans="25:37" x14ac:dyDescent="0.25">
      <c r="Y490" s="236"/>
      <c r="Z490" s="268" t="str">
        <f t="shared" si="13"/>
        <v>000E4210RS04XXXXX,92134,</v>
      </c>
      <c r="AA490" s="93"/>
      <c r="AB490" s="93"/>
      <c r="AC490" s="93"/>
      <c r="AD490" s="93"/>
      <c r="AE490" s="93"/>
      <c r="AF490" s="93"/>
      <c r="AG490" s="93"/>
      <c r="AH490" s="93"/>
      <c r="AI490" s="93"/>
      <c r="AJ490" s="93"/>
      <c r="AK490" s="237"/>
    </row>
    <row r="491" spans="25:37" x14ac:dyDescent="0.25">
      <c r="Y491" s="236"/>
      <c r="Z491" s="268" t="str">
        <f t="shared" si="13"/>
        <v>000E4210RS04XXXXX,5973,</v>
      </c>
      <c r="AA491" s="93"/>
      <c r="AB491" s="93"/>
      <c r="AC491" s="93"/>
      <c r="AD491" s="93"/>
      <c r="AE491" s="93"/>
      <c r="AF491" s="93"/>
      <c r="AG491" s="93"/>
      <c r="AH491" s="93"/>
      <c r="AI491" s="93"/>
      <c r="AJ491" s="93"/>
      <c r="AK491" s="237"/>
    </row>
    <row r="492" spans="25:37" x14ac:dyDescent="0.25">
      <c r="Y492" s="236"/>
      <c r="Z492" s="268" t="str">
        <f t="shared" si="13"/>
        <v>000E4210RS04XXXXX,10447,</v>
      </c>
      <c r="AA492" s="93"/>
      <c r="AB492" s="93"/>
      <c r="AC492" s="93"/>
      <c r="AD492" s="93"/>
      <c r="AE492" s="93"/>
      <c r="AF492" s="93"/>
      <c r="AG492" s="93"/>
      <c r="AH492" s="93"/>
      <c r="AI492" s="93"/>
      <c r="AJ492" s="93"/>
      <c r="AK492" s="237"/>
    </row>
    <row r="493" spans="25:37" x14ac:dyDescent="0.25">
      <c r="Y493" s="236"/>
      <c r="Z493" s="268" t="str">
        <f t="shared" si="13"/>
        <v>000E4210RS04XXXXX,14254,</v>
      </c>
      <c r="AA493" s="93"/>
      <c r="AB493" s="93"/>
      <c r="AC493" s="93"/>
      <c r="AD493" s="93"/>
      <c r="AE493" s="93"/>
      <c r="AF493" s="93"/>
      <c r="AG493" s="93"/>
      <c r="AH493" s="93"/>
      <c r="AI493" s="93"/>
      <c r="AJ493" s="93"/>
      <c r="AK493" s="237"/>
    </row>
    <row r="494" spans="25:37" x14ac:dyDescent="0.25">
      <c r="Y494" s="236"/>
      <c r="Z494" s="268" t="str">
        <f t="shared" si="13"/>
        <v>000E4210RS04XXXXX,-85584,</v>
      </c>
      <c r="AA494" s="93"/>
      <c r="AB494" s="93"/>
      <c r="AC494" s="93"/>
      <c r="AD494" s="93"/>
      <c r="AE494" s="93"/>
      <c r="AF494" s="93"/>
      <c r="AG494" s="93"/>
      <c r="AH494" s="93"/>
      <c r="AI494" s="93"/>
      <c r="AJ494" s="93"/>
      <c r="AK494" s="237"/>
    </row>
    <row r="495" spans="25:37" x14ac:dyDescent="0.25">
      <c r="Y495" s="236"/>
      <c r="Z495" s="268" t="str">
        <f t="shared" si="13"/>
        <v>000E4210RS04XXXXX,0,</v>
      </c>
      <c r="AA495" s="93"/>
      <c r="AB495" s="93"/>
      <c r="AC495" s="93"/>
      <c r="AD495" s="93"/>
      <c r="AE495" s="93"/>
      <c r="AF495" s="93"/>
      <c r="AG495" s="93"/>
      <c r="AH495" s="93"/>
      <c r="AI495" s="93"/>
      <c r="AJ495" s="93"/>
      <c r="AK495" s="237"/>
    </row>
    <row r="496" spans="25:37" x14ac:dyDescent="0.25">
      <c r="Y496" s="236"/>
      <c r="Z496" s="268" t="str">
        <f t="shared" ref="Z496:Z517" si="14">CONCATENATE(Z403,AA403,AB403,AC403,AD403,AE403,AF403,AG403,AH403,AI403,AJ403,AK403,AL403,AM403,AN403,AO403,AP403,AQ403,AR403,AS403,AT403,)</f>
        <v>000E4210RS04XXXXX,8156,</v>
      </c>
      <c r="AA496" s="93"/>
      <c r="AB496" s="93"/>
      <c r="AC496" s="93"/>
      <c r="AD496" s="93"/>
      <c r="AE496" s="93"/>
      <c r="AF496" s="93"/>
      <c r="AG496" s="93"/>
      <c r="AH496" s="93"/>
      <c r="AI496" s="93"/>
      <c r="AJ496" s="93"/>
      <c r="AK496" s="237"/>
    </row>
    <row r="497" spans="25:53" x14ac:dyDescent="0.25">
      <c r="Y497" s="236"/>
      <c r="Z497" s="268" t="str">
        <f t="shared" si="14"/>
        <v>000E4210RS04XXXXX,13208,</v>
      </c>
      <c r="AA497" s="93"/>
      <c r="AB497" s="93"/>
      <c r="AC497" s="93"/>
      <c r="AD497" s="93"/>
      <c r="AE497" s="93"/>
      <c r="AF497" s="93"/>
      <c r="AG497" s="93"/>
      <c r="AH497" s="93"/>
      <c r="AI497" s="93"/>
      <c r="AJ497" s="93"/>
      <c r="AK497" s="237"/>
    </row>
    <row r="498" spans="25:53" ht="15" x14ac:dyDescent="0.25">
      <c r="Y498" s="236"/>
      <c r="Z498" s="268" t="str">
        <f t="shared" si="14"/>
        <v>000E4210RS04XXXXX,591,</v>
      </c>
      <c r="AA498" s="93"/>
      <c r="AB498" s="93"/>
      <c r="AC498" s="93"/>
      <c r="AD498" s="93"/>
      <c r="AE498" s="93"/>
      <c r="AF498" s="93"/>
      <c r="AG498" s="93"/>
      <c r="AH498" s="93"/>
      <c r="AI498" s="93"/>
      <c r="AJ498" s="93"/>
      <c r="AK498" s="237"/>
      <c r="AY498" s="269"/>
      <c r="BA498" s="269"/>
    </row>
    <row r="499" spans="25:53" x14ac:dyDescent="0.25">
      <c r="Y499" s="236"/>
      <c r="Z499" s="268" t="str">
        <f t="shared" si="14"/>
        <v>000E4210RS04XXXXX,9093,</v>
      </c>
      <c r="AA499" s="93"/>
      <c r="AB499" s="93"/>
      <c r="AC499" s="93"/>
      <c r="AD499" s="93"/>
      <c r="AE499" s="93"/>
      <c r="AF499" s="93"/>
      <c r="AG499" s="93"/>
      <c r="AH499" s="93"/>
      <c r="AI499" s="93"/>
      <c r="AJ499" s="93"/>
      <c r="AK499" s="237"/>
    </row>
    <row r="500" spans="25:53" x14ac:dyDescent="0.25">
      <c r="Y500" s="236"/>
      <c r="Z500" s="268" t="str">
        <f t="shared" si="14"/>
        <v>000E4210RS04XXXXX,31048,</v>
      </c>
      <c r="AA500" s="93"/>
      <c r="AB500" s="93"/>
      <c r="AC500" s="93"/>
      <c r="AD500" s="93"/>
      <c r="AE500" s="93"/>
      <c r="AF500" s="93"/>
      <c r="AG500" s="93"/>
      <c r="AH500" s="93"/>
      <c r="AI500" s="93"/>
      <c r="AJ500" s="93"/>
      <c r="AK500" s="237"/>
    </row>
    <row r="501" spans="25:53" x14ac:dyDescent="0.25">
      <c r="Y501" s="236"/>
      <c r="Z501" s="268" t="str">
        <f t="shared" si="14"/>
        <v>000E4210RS04XXXXX,199279,201317,</v>
      </c>
      <c r="AA501" s="93"/>
      <c r="AB501" s="93"/>
      <c r="AC501" s="93"/>
      <c r="AD501" s="93"/>
      <c r="AE501" s="93"/>
      <c r="AF501" s="93"/>
      <c r="AG501" s="93"/>
      <c r="AH501" s="93"/>
      <c r="AI501" s="93"/>
      <c r="AJ501" s="93"/>
      <c r="AK501" s="237"/>
    </row>
    <row r="502" spans="25:53" x14ac:dyDescent="0.25">
      <c r="Y502" s="236"/>
      <c r="Z502" s="268" t="str">
        <f t="shared" si="14"/>
        <v>000E4210RS04XXXXX,11229,11207,</v>
      </c>
      <c r="AA502" s="93"/>
      <c r="AB502" s="93"/>
      <c r="AC502" s="93"/>
      <c r="AD502" s="93"/>
      <c r="AE502" s="93"/>
      <c r="AF502" s="93"/>
      <c r="AG502" s="93"/>
      <c r="AH502" s="93"/>
      <c r="AI502" s="93"/>
      <c r="AJ502" s="93"/>
      <c r="AK502" s="237"/>
    </row>
    <row r="503" spans="25:53" x14ac:dyDescent="0.25">
      <c r="Y503" s="236"/>
      <c r="Z503" s="268" t="str">
        <f t="shared" si="14"/>
        <v>000E4210RS04XXXXX,85709,84008,</v>
      </c>
      <c r="AA503" s="93"/>
      <c r="AB503" s="93"/>
      <c r="AC503" s="93"/>
      <c r="AD503" s="93"/>
      <c r="AE503" s="93"/>
      <c r="AF503" s="93"/>
      <c r="AG503" s="93"/>
      <c r="AH503" s="93"/>
      <c r="AI503" s="93"/>
      <c r="AJ503" s="93"/>
      <c r="AK503" s="237"/>
    </row>
    <row r="504" spans="25:53" x14ac:dyDescent="0.25">
      <c r="Y504" s="236"/>
      <c r="Z504" s="268" t="str">
        <f t="shared" si="14"/>
        <v>000E4210RS04XXXXX,10690,10690,</v>
      </c>
      <c r="AA504" s="93"/>
      <c r="AB504" s="93"/>
      <c r="AC504" s="93"/>
      <c r="AD504" s="93"/>
      <c r="AE504" s="93"/>
      <c r="AF504" s="93"/>
      <c r="AG504" s="93"/>
      <c r="AH504" s="93"/>
      <c r="AI504" s="93"/>
      <c r="AJ504" s="93"/>
      <c r="AK504" s="237"/>
    </row>
    <row r="505" spans="25:53" x14ac:dyDescent="0.25">
      <c r="Y505" s="236"/>
      <c r="Z505" s="268" t="str">
        <f t="shared" si="14"/>
        <v>000E4210RS04XXXXX,291,291,</v>
      </c>
      <c r="AA505" s="93"/>
      <c r="AB505" s="93"/>
      <c r="AC505" s="93"/>
      <c r="AD505" s="93"/>
      <c r="AE505" s="93"/>
      <c r="AF505" s="93"/>
      <c r="AG505" s="93"/>
      <c r="AH505" s="93"/>
      <c r="AI505" s="93"/>
      <c r="AJ505" s="93"/>
      <c r="AK505" s="237"/>
    </row>
    <row r="506" spans="25:53" x14ac:dyDescent="0.25">
      <c r="Y506" s="236"/>
      <c r="Z506" s="268" t="str">
        <f t="shared" si="14"/>
        <v>000E4210RS04XXXXX,20362,20100,</v>
      </c>
      <c r="AA506" s="93"/>
      <c r="AB506" s="93"/>
      <c r="AC506" s="93"/>
      <c r="AD506" s="93"/>
      <c r="AE506" s="93"/>
      <c r="AF506" s="93"/>
      <c r="AG506" s="93"/>
      <c r="AH506" s="93"/>
      <c r="AI506" s="93"/>
      <c r="AJ506" s="93"/>
      <c r="AK506" s="237"/>
    </row>
    <row r="507" spans="25:53" x14ac:dyDescent="0.25">
      <c r="Y507" s="236"/>
      <c r="Z507" s="268" t="str">
        <f t="shared" si="14"/>
        <v>000E4210RS04XXXXX,4759,4517,</v>
      </c>
      <c r="AA507" s="93"/>
      <c r="AB507" s="93"/>
      <c r="AC507" s="93"/>
      <c r="AD507" s="93"/>
      <c r="AE507" s="93"/>
      <c r="AF507" s="93"/>
      <c r="AG507" s="93"/>
      <c r="AH507" s="93"/>
      <c r="AI507" s="93"/>
      <c r="AJ507" s="93"/>
      <c r="AK507" s="237"/>
    </row>
    <row r="508" spans="25:53" x14ac:dyDescent="0.25">
      <c r="Y508" s="236"/>
      <c r="Z508" s="268" t="str">
        <f t="shared" si="14"/>
        <v>000E4210RS04XXXXX,0,0,</v>
      </c>
      <c r="AA508" s="93"/>
      <c r="AB508" s="93"/>
      <c r="AC508" s="93"/>
      <c r="AD508" s="93"/>
      <c r="AE508" s="93"/>
      <c r="AF508" s="93"/>
      <c r="AG508" s="93"/>
      <c r="AH508" s="93"/>
      <c r="AI508" s="93"/>
      <c r="AJ508" s="93"/>
      <c r="AK508" s="237"/>
    </row>
    <row r="509" spans="25:53" x14ac:dyDescent="0.25">
      <c r="Y509" s="236"/>
      <c r="Z509" s="268" t="str">
        <f t="shared" si="14"/>
        <v>000E4210RS04XXXXX,0,0,</v>
      </c>
      <c r="AA509" s="93"/>
      <c r="AB509" s="93"/>
      <c r="AC509" s="93"/>
      <c r="AD509" s="93"/>
      <c r="AE509" s="93"/>
      <c r="AF509" s="93"/>
      <c r="AG509" s="93"/>
      <c r="AH509" s="93"/>
      <c r="AI509" s="93"/>
      <c r="AJ509" s="93"/>
      <c r="AK509" s="237"/>
    </row>
    <row r="510" spans="25:53" x14ac:dyDescent="0.25">
      <c r="Y510" s="236"/>
      <c r="Z510" s="268" t="str">
        <f t="shared" si="14"/>
        <v>000E4210RS04XXXXX,922,922,</v>
      </c>
      <c r="AA510" s="93"/>
      <c r="AB510" s="93"/>
      <c r="AC510" s="93"/>
      <c r="AD510" s="93"/>
      <c r="AE510" s="93"/>
      <c r="AF510" s="93"/>
      <c r="AG510" s="93"/>
      <c r="AH510" s="93"/>
      <c r="AI510" s="93"/>
      <c r="AJ510" s="93"/>
      <c r="AK510" s="237"/>
    </row>
    <row r="511" spans="25:53" x14ac:dyDescent="0.25">
      <c r="Y511" s="236"/>
      <c r="Z511" s="268" t="str">
        <f t="shared" si="14"/>
        <v>000E4210RS04XXXXX,13095,11679,</v>
      </c>
      <c r="AA511" s="93"/>
      <c r="AB511" s="93"/>
      <c r="AC511" s="93"/>
      <c r="AD511" s="93"/>
      <c r="AE511" s="93"/>
      <c r="AF511" s="93"/>
      <c r="AG511" s="93"/>
      <c r="AH511" s="93"/>
      <c r="AI511" s="93"/>
      <c r="AJ511" s="93"/>
      <c r="AK511" s="237"/>
    </row>
    <row r="512" spans="25:53" x14ac:dyDescent="0.25">
      <c r="Y512" s="236"/>
      <c r="Z512" s="268" t="str">
        <f t="shared" si="14"/>
        <v>000E4210RS04XXXXX,22842,22812,</v>
      </c>
      <c r="AA512" s="93"/>
      <c r="AB512" s="93"/>
      <c r="AC512" s="93"/>
      <c r="AD512" s="93"/>
      <c r="AE512" s="93"/>
      <c r="AF512" s="93"/>
      <c r="AG512" s="93"/>
      <c r="AH512" s="93"/>
      <c r="AI512" s="93"/>
      <c r="AJ512" s="93"/>
      <c r="AK512" s="237"/>
    </row>
    <row r="513" spans="25:74" x14ac:dyDescent="0.25">
      <c r="Y513" s="236"/>
      <c r="Z513" s="268" t="str">
        <f t="shared" si="14"/>
        <v>000E4210RS04XXXXX,-740,-757,</v>
      </c>
      <c r="AA513" s="93"/>
      <c r="AB513" s="93"/>
      <c r="AC513" s="93"/>
      <c r="AD513" s="93"/>
      <c r="AE513" s="93"/>
      <c r="AF513" s="93"/>
      <c r="AG513" s="93"/>
      <c r="AH513" s="93"/>
      <c r="AI513" s="93"/>
      <c r="AJ513" s="93"/>
      <c r="AK513" s="237"/>
    </row>
    <row r="514" spans="25:74" x14ac:dyDescent="0.25">
      <c r="Y514" s="236"/>
      <c r="Z514" s="268" t="str">
        <f t="shared" si="14"/>
        <v>000E4210RS04XXXXX,790,-27,</v>
      </c>
      <c r="AA514" s="93"/>
      <c r="AB514" s="93"/>
      <c r="AC514" s="93"/>
      <c r="AD514" s="93"/>
      <c r="AE514" s="93"/>
      <c r="AF514" s="93"/>
      <c r="AG514" s="93"/>
      <c r="AH514" s="93"/>
      <c r="AI514" s="93"/>
      <c r="AJ514" s="93"/>
      <c r="AK514" s="237"/>
    </row>
    <row r="515" spans="25:74" x14ac:dyDescent="0.25">
      <c r="Y515" s="236"/>
      <c r="Z515" s="268" t="str">
        <f t="shared" si="14"/>
        <v>000E4210RS04XXXXX,-4300,0,</v>
      </c>
      <c r="AA515" s="93"/>
      <c r="AB515" s="93"/>
      <c r="AC515" s="93"/>
      <c r="AD515" s="93"/>
      <c r="AE515" s="93"/>
      <c r="AF515" s="93"/>
      <c r="AG515" s="93"/>
      <c r="AH515" s="93"/>
      <c r="AI515" s="93"/>
      <c r="AJ515" s="93"/>
      <c r="AK515" s="237"/>
    </row>
    <row r="516" spans="25:74" x14ac:dyDescent="0.25">
      <c r="Y516" s="236"/>
      <c r="Z516" s="268" t="str">
        <f t="shared" si="14"/>
        <v>000E4210RS04XXXXX,1831,0,</v>
      </c>
      <c r="AA516" s="93"/>
      <c r="AB516" s="93"/>
      <c r="AC516" s="93"/>
      <c r="AD516" s="93"/>
      <c r="AE516" s="93"/>
      <c r="AF516" s="93"/>
      <c r="AG516" s="93"/>
      <c r="AH516" s="93"/>
      <c r="AI516" s="93"/>
      <c r="AJ516" s="93"/>
      <c r="AK516" s="237"/>
    </row>
    <row r="517" spans="25:74" x14ac:dyDescent="0.25">
      <c r="Y517" s="236"/>
      <c r="Z517" s="268" t="str">
        <f t="shared" si="14"/>
        <v>000E4210RS04XXXXX,366759,366759,</v>
      </c>
      <c r="AA517" s="93"/>
      <c r="AB517" s="93"/>
      <c r="AC517" s="93"/>
      <c r="AD517" s="93"/>
      <c r="AE517" s="93"/>
      <c r="AF517" s="93"/>
      <c r="AG517" s="93"/>
      <c r="AH517" s="93"/>
      <c r="AI517" s="93"/>
      <c r="AJ517" s="93"/>
      <c r="AK517" s="237"/>
    </row>
    <row r="518" spans="25:74" x14ac:dyDescent="0.25">
      <c r="Y518" s="236"/>
      <c r="Z518" s="270"/>
      <c r="AA518" s="93"/>
      <c r="AB518" s="93"/>
      <c r="AC518" s="93"/>
      <c r="AD518" s="93"/>
      <c r="AE518" s="93"/>
      <c r="AF518" s="93"/>
      <c r="AG518" s="93"/>
      <c r="AH518" s="93"/>
      <c r="AI518" s="93"/>
      <c r="AJ518" s="93"/>
      <c r="AK518" s="237"/>
    </row>
    <row r="519" spans="25:74" ht="13.8" thickBot="1" x14ac:dyDescent="0.3">
      <c r="Y519" s="271"/>
      <c r="Z519" s="272"/>
      <c r="AA519" s="273"/>
      <c r="AB519" s="273"/>
      <c r="AC519" s="273"/>
      <c r="AD519" s="273"/>
      <c r="AE519" s="273"/>
      <c r="AF519" s="273"/>
      <c r="AG519" s="273"/>
      <c r="AH519" s="273"/>
      <c r="AI519" s="273"/>
      <c r="AJ519" s="273"/>
      <c r="AK519" s="274"/>
      <c r="AV519" t="s">
        <v>139</v>
      </c>
    </row>
    <row r="520" spans="25:74" ht="13.8" thickTop="1" x14ac:dyDescent="0.25">
      <c r="Y520" s="275"/>
      <c r="Z520" s="276"/>
      <c r="AA520" s="275"/>
      <c r="AB520" s="275"/>
      <c r="AC520" s="275"/>
      <c r="AD520" s="275"/>
      <c r="AE520" s="275"/>
      <c r="AF520" s="275"/>
      <c r="AG520" s="275"/>
      <c r="AH520" s="275"/>
      <c r="AI520" s="275"/>
      <c r="AJ520" s="275"/>
      <c r="AK520" s="275"/>
    </row>
    <row r="521" spans="25:74" ht="17.399999999999999" hidden="1" x14ac:dyDescent="0.3">
      <c r="Y521" s="93"/>
      <c r="Z521" s="270"/>
      <c r="AA521" s="93"/>
      <c r="AB521" s="93"/>
      <c r="AC521" s="93"/>
      <c r="AD521" s="93"/>
      <c r="AE521" s="93"/>
      <c r="AF521" s="93"/>
      <c r="AG521" s="93"/>
      <c r="AH521" s="93"/>
      <c r="AI521" s="93"/>
      <c r="AJ521" s="93"/>
      <c r="AK521" s="93"/>
      <c r="AY521" s="277" t="s">
        <v>140</v>
      </c>
    </row>
    <row r="522" spans="25:74" hidden="1" x14ac:dyDescent="0.25">
      <c r="Y522" s="93"/>
      <c r="Z522" s="93"/>
      <c r="AA522" s="93"/>
      <c r="AB522" s="93"/>
      <c r="AC522" s="93"/>
      <c r="AD522" s="93"/>
      <c r="AE522" s="93"/>
      <c r="AF522" s="93"/>
      <c r="AG522" s="93"/>
      <c r="AH522" s="93"/>
      <c r="AI522" s="93"/>
      <c r="AJ522" s="93"/>
      <c r="AK522" s="93"/>
    </row>
    <row r="523" spans="25:74" ht="13.8" hidden="1" thickBot="1" x14ac:dyDescent="0.3">
      <c r="Y523" s="93"/>
      <c r="Z523" s="93"/>
      <c r="AA523" s="93"/>
      <c r="AB523" s="93"/>
      <c r="AC523" s="93"/>
      <c r="AD523" s="93"/>
      <c r="AE523" s="93"/>
      <c r="AF523" s="93"/>
      <c r="AG523" s="93"/>
      <c r="AH523" s="93"/>
      <c r="AI523" s="93"/>
      <c r="AJ523" s="93"/>
      <c r="AK523" s="93"/>
      <c r="AX523" s="278">
        <v>1</v>
      </c>
      <c r="AY523" s="279">
        <v>2</v>
      </c>
      <c r="AZ523" s="280">
        <v>3</v>
      </c>
      <c r="BA523" s="279">
        <v>4</v>
      </c>
      <c r="BB523" s="280">
        <v>5</v>
      </c>
      <c r="BC523" s="279">
        <v>6</v>
      </c>
      <c r="BD523" s="280">
        <v>7</v>
      </c>
      <c r="BE523" s="279">
        <v>8</v>
      </c>
      <c r="BF523" s="280">
        <v>9</v>
      </c>
      <c r="BG523" s="279">
        <v>10</v>
      </c>
      <c r="BH523" s="281">
        <v>11</v>
      </c>
      <c r="BI523" s="282">
        <v>12</v>
      </c>
      <c r="BJ523" s="283">
        <v>13</v>
      </c>
      <c r="BK523" s="279">
        <v>14</v>
      </c>
      <c r="BL523" s="281">
        <v>15</v>
      </c>
      <c r="BM523" s="282">
        <v>16</v>
      </c>
      <c r="BN523" s="283">
        <v>17</v>
      </c>
      <c r="BO523" s="279">
        <v>18</v>
      </c>
      <c r="BP523" s="280">
        <v>19</v>
      </c>
      <c r="BQ523" s="279">
        <v>20</v>
      </c>
      <c r="BR523" s="280">
        <v>21</v>
      </c>
      <c r="BS523" s="279">
        <v>22</v>
      </c>
      <c r="BT523" s="280">
        <v>23</v>
      </c>
      <c r="BU523" s="284">
        <v>24</v>
      </c>
    </row>
    <row r="524" spans="25:74" ht="125.4" hidden="1" thickBot="1" x14ac:dyDescent="0.35">
      <c r="AX524" s="285" t="s">
        <v>141</v>
      </c>
      <c r="AY524" s="286" t="str">
        <f>$C38</f>
        <v>Education services</v>
      </c>
      <c r="AZ524" s="286" t="str">
        <f>$C39</f>
        <v>Highways, roads and transport services</v>
      </c>
      <c r="BA524" s="286" t="str">
        <f>$C40</f>
        <v>Social services</v>
      </c>
      <c r="BB524" s="286" t="str">
        <f>$C41</f>
        <v>Housing services (GFRA only)</v>
      </c>
      <c r="BC524" s="286" t="str">
        <f>$C43</f>
        <v xml:space="preserve">     Cultural and related services</v>
      </c>
      <c r="BD524" s="286" t="str">
        <f>$C44</f>
        <v xml:space="preserve">     Environmental services</v>
      </c>
      <c r="BE524" s="286" t="str">
        <f>$C46</f>
        <v>Police services</v>
      </c>
      <c r="BF524" s="286" t="str">
        <f>$C47</f>
        <v>Fire services</v>
      </c>
      <c r="BG524" s="286" t="str">
        <f>$C48</f>
        <v>Court services</v>
      </c>
      <c r="BH524" s="287" t="str">
        <f>$C52</f>
        <v>Education: student support - mandatory awards</v>
      </c>
      <c r="BI524" s="288" t="s">
        <v>108</v>
      </c>
      <c r="BJ524" s="287" t="str">
        <f>$C61</f>
        <v xml:space="preserve">Passenger Transport Authority levy </v>
      </c>
      <c r="BK524" s="287" t="str">
        <f>$C62</f>
        <v xml:space="preserve">Waste Disposal Authority levy </v>
      </c>
      <c r="BL524" s="287" t="str">
        <f>$C64</f>
        <v xml:space="preserve">London Pensions Fund Authority levy </v>
      </c>
      <c r="BM524" s="288" t="s">
        <v>108</v>
      </c>
      <c r="BN524" s="287" t="str">
        <f>$C58</f>
        <v>Contribution to the HRA re items shared by the whole community</v>
      </c>
      <c r="BO524" s="287" t="str">
        <f>$C53</f>
        <v>Housing benefits: rent allowances - mandatory payments</v>
      </c>
      <c r="BP524" s="287" t="str">
        <f>$C54</f>
        <v>Housing benefits: non-HRA rent rebates - mandatory payments</v>
      </c>
      <c r="BQ524" s="287" t="str">
        <f>$C70</f>
        <v>Local tax collection: Council tax benefit paid to the Collection Fund</v>
      </c>
      <c r="BR524" s="287" t="str">
        <f>$C72</f>
        <v>Levy: Environment Agency flood defence</v>
      </c>
      <c r="BS524" s="287" t="str">
        <f>$C104</f>
        <v>Schools Financial Reserves at 1 April 2004</v>
      </c>
      <c r="BT524" s="287" t="str">
        <f>$C105</f>
        <v>Other Earmarked Financial Reserves at 1 April 2004</v>
      </c>
      <c r="BU524" s="287" t="str">
        <f>$C106</f>
        <v>Unallocated Financial Reserves at 1 April 2004</v>
      </c>
    </row>
    <row r="525" spans="25:74" ht="18" hidden="1" thickBot="1" x14ac:dyDescent="0.35">
      <c r="AX525" s="289" t="e">
        <f>VLOOKUP($C$30,LALIST,3,TRUE)</f>
        <v>#REF!</v>
      </c>
      <c r="AY525" s="289" t="e">
        <f>VLOOKUP(VLOOKUP($C$30,LALIST,3,TRUE),CLASS_CHECK,2,TRUE)</f>
        <v>#REF!</v>
      </c>
      <c r="AZ525" s="289" t="e">
        <f>VLOOKUP(VLOOKUP($C$30,LALIST,3,TRUE),CLASS_CHECK,3,TRUE)</f>
        <v>#REF!</v>
      </c>
      <c r="BA525" s="289" t="e">
        <f>VLOOKUP(VLOOKUP($C$30,LALIST,3,TRUE),CLASS_CHECK,4,TRUE)</f>
        <v>#REF!</v>
      </c>
      <c r="BB525" s="289" t="e">
        <f>VLOOKUP(VLOOKUP($C$30,LALIST,3,TRUE),CLASS_CHECK,5,TRUE)</f>
        <v>#REF!</v>
      </c>
      <c r="BC525" s="289" t="e">
        <f>VLOOKUP(VLOOKUP($C$30,LALIST,3,TRUE),CLASS_CHECK,6,TRUE)</f>
        <v>#REF!</v>
      </c>
      <c r="BD525" s="289" t="e">
        <f>VLOOKUP(VLOOKUP($C$30,LALIST,3,TRUE),CLASS_CHECK,7,TRUE)</f>
        <v>#REF!</v>
      </c>
      <c r="BE525" s="289" t="e">
        <f>VLOOKUP(VLOOKUP($C$30,LALIST,3,TRUE),CLASS_CHECK,8,TRUE)</f>
        <v>#REF!</v>
      </c>
      <c r="BF525" s="289" t="e">
        <f>VLOOKUP(VLOOKUP($C$30,LALIST,3,TRUE),CLASS_CHECK,9,TRUE)</f>
        <v>#REF!</v>
      </c>
      <c r="BG525" s="289" t="e">
        <f>VLOOKUP(VLOOKUP($C$30,LALIST,3,TRUE),CLASS_CHECK,10,TRUE)</f>
        <v>#REF!</v>
      </c>
      <c r="BH525" s="290" t="e">
        <f>VLOOKUP(VLOOKUP($C$30,LALIST,3,TRUE),CLASS_CHECK,11,TRUE)</f>
        <v>#REF!</v>
      </c>
      <c r="BI525" s="291" t="s">
        <v>108</v>
      </c>
      <c r="BJ525" s="292" t="e">
        <f>VLOOKUP(VLOOKUP($C$30,LALIST,3,TRUE),CLASS_CHECK,13,TRUE)</f>
        <v>#REF!</v>
      </c>
      <c r="BK525" s="289" t="e">
        <f>VLOOKUP(VLOOKUP($C$30,LALIST,3,TRUE),CLASS_CHECK,14,TRUE)</f>
        <v>#REF!</v>
      </c>
      <c r="BL525" s="290" t="e">
        <f>VLOOKUP(VLOOKUP($C$30,LALIST,3,TRUE),CLASS_CHECK,15,TRUE)</f>
        <v>#REF!</v>
      </c>
      <c r="BM525" s="291" t="s">
        <v>108</v>
      </c>
      <c r="BN525" s="292" t="e">
        <f>VLOOKUP(VLOOKUP($C$30,LALIST,3,TRUE),CLASS_CHECK,17,TRUE)</f>
        <v>#REF!</v>
      </c>
      <c r="BO525" s="289" t="e">
        <f>VLOOKUP(VLOOKUP($C$30,LALIST,3,TRUE),CLASS_CHECK,18,TRUE)</f>
        <v>#REF!</v>
      </c>
      <c r="BP525" s="289" t="e">
        <f>VLOOKUP(VLOOKUP($C$30,LALIST,3,TRUE),CLASS_CHECK,19,TRUE)</f>
        <v>#REF!</v>
      </c>
      <c r="BQ525" s="289" t="e">
        <f>VLOOKUP(VLOOKUP($C$30,LALIST,3,TRUE),CLASS_CHECK,20,TRUE)</f>
        <v>#REF!</v>
      </c>
      <c r="BR525" s="289" t="e">
        <f>VLOOKUP(VLOOKUP($C$30,LALIST,3,TRUE),CLASS_CHECK,21,TRUE)</f>
        <v>#REF!</v>
      </c>
      <c r="BS525" s="289" t="e">
        <f>VLOOKUP(VLOOKUP($C$30,LALIST,3,TRUE),CLASS_CHECK,22,TRUE)</f>
        <v>#REF!</v>
      </c>
      <c r="BT525" s="289" t="e">
        <f>VLOOKUP(VLOOKUP($C$30,LALIST,3,TRUE),CLASS_CHECK,23,TRUE)</f>
        <v>#REF!</v>
      </c>
      <c r="BU525" s="289" t="e">
        <f>VLOOKUP(VLOOKUP($C$30,LALIST,3,TRUE),CLASS_CHECK,24,TRUE)</f>
        <v>#REF!</v>
      </c>
      <c r="BV525" s="293" t="s">
        <v>108</v>
      </c>
    </row>
    <row r="526" spans="25:74" ht="16.2" hidden="1" thickBot="1" x14ac:dyDescent="0.35">
      <c r="AX526" s="294"/>
      <c r="AY526" s="295" t="str">
        <f>"RS LINE " &amp; $B38</f>
        <v>RS LINE 190</v>
      </c>
      <c r="AZ526" s="295" t="str">
        <f>"RS LINE " &amp; $B39</f>
        <v>RS LINE 290</v>
      </c>
      <c r="BA526" s="295" t="str">
        <f>"RS LINE " &amp; $B40</f>
        <v>RS LINE 390</v>
      </c>
      <c r="BB526" s="295" t="str">
        <f>"RS LINE " &amp; $B41</f>
        <v>RS LINE 490</v>
      </c>
      <c r="BC526" s="295" t="str">
        <f>"RS LINE " &amp; $B43</f>
        <v>RS LINE 509</v>
      </c>
      <c r="BD526" s="295" t="str">
        <f>"RS LINE " &amp; $B44</f>
        <v>RS LINE 590</v>
      </c>
      <c r="BE526" s="295" t="str">
        <f>"RS LINE " &amp; $B46</f>
        <v>RS LINE 601</v>
      </c>
      <c r="BF526" s="295" t="str">
        <f>"RS LINE " &amp; $B47</f>
        <v>RS LINE 602</v>
      </c>
      <c r="BG526" s="295" t="str">
        <f>"RS LINE " &amp; $B48</f>
        <v>RS LINE 603</v>
      </c>
      <c r="BH526" s="296" t="str">
        <f>"RS LINE " &amp; $B52</f>
        <v>RS LINE 701</v>
      </c>
      <c r="BI526" s="291" t="s">
        <v>108</v>
      </c>
      <c r="BJ526" s="297" t="str">
        <f>"RS LINE " &amp; $B61</f>
        <v>RS LINE 722</v>
      </c>
      <c r="BK526" s="295" t="str">
        <f>"RS LINE " &amp; $B62</f>
        <v>RS LINE 724</v>
      </c>
      <c r="BL526" s="296" t="str">
        <f>"RS LINE " &amp; $B64</f>
        <v>RS LINE 727</v>
      </c>
      <c r="BM526" s="291" t="s">
        <v>108</v>
      </c>
      <c r="BN526" s="297" t="str">
        <f>"RS LINE " &amp; $B58</f>
        <v>RS LINE 718</v>
      </c>
      <c r="BO526" s="295" t="str">
        <f>"RS LINE " &amp; $B53</f>
        <v>RS LINE 711</v>
      </c>
      <c r="BP526" s="295" t="str">
        <f>"RS LINE " &amp; $B54</f>
        <v>RS LINE 712</v>
      </c>
      <c r="BQ526" s="295" t="str">
        <f>"RS LINE " &amp; $B70</f>
        <v>RS LINE 754</v>
      </c>
      <c r="BR526" s="295" t="str">
        <f>"RS LINE " &amp; $B72</f>
        <v>RS LINE 759</v>
      </c>
      <c r="BS526" s="295" t="str">
        <f>"RS LINE " &amp; $B104</f>
        <v>RS LINE 911</v>
      </c>
      <c r="BT526" s="295" t="str">
        <f>"RS LINE " &amp; $B105</f>
        <v>RS LINE 915</v>
      </c>
      <c r="BU526" s="295" t="str">
        <f>"RS LINE " &amp; $B106</f>
        <v>RS LINE 916</v>
      </c>
    </row>
    <row r="527" spans="25:74" ht="15.6" hidden="1" x14ac:dyDescent="0.3">
      <c r="AX527" s="298" t="s">
        <v>142</v>
      </c>
      <c r="AY527" s="299" t="str">
        <f>IF($E$38&gt;0,"","WARNING: Col 1 - Greater than zero expected for your class!")</f>
        <v/>
      </c>
      <c r="AZ527" s="299" t="str">
        <f>IF($E$39&gt;0,"","WARNING: Col 1 - Greater than zero expected for your class!")</f>
        <v/>
      </c>
      <c r="BA527" s="299" t="str">
        <f>IF($E$40&gt;0,"","WARNING: Col 1 - Greater than zero expected for your class!")</f>
        <v/>
      </c>
      <c r="BB527" s="300" t="s">
        <v>108</v>
      </c>
      <c r="BC527" s="299" t="str">
        <f>IF($E$43&gt;0,"","WARNING: Col 1 - Greater than zero expected for your class!")</f>
        <v/>
      </c>
      <c r="BD527" s="299" t="str">
        <f>IF($E$44&gt;0,"","WARNING: Col 1 - Greater than zero expected for your class!")</f>
        <v/>
      </c>
      <c r="BE527" s="300" t="s">
        <v>108</v>
      </c>
      <c r="BF527" s="300" t="s">
        <v>108</v>
      </c>
      <c r="BG527" s="299" t="str">
        <f>IF($E$48&gt;0,"","WARNING: Col 1 - Greater than zero expected for your class!")</f>
        <v/>
      </c>
      <c r="BH527" s="299" t="str">
        <f>IF($E$52&gt;0,"","WARNING: Col 1 - Greater than zero expected for your class!")</f>
        <v/>
      </c>
      <c r="BI527" s="300" t="s">
        <v>108</v>
      </c>
      <c r="BJ527" s="301" t="str">
        <f>IF($E$61=0,"","WARNING: Col 1 - Zero entry expected for your class!")</f>
        <v>WARNING: Col 1 - Zero entry expected for your class!</v>
      </c>
      <c r="BK527" s="301" t="str">
        <f>IF($E$62=0,"","WARNING: Col 1 - Zero entry expected for your class!")</f>
        <v/>
      </c>
      <c r="BL527" s="301" t="str">
        <f>IF($E$64=0,"","WARNING: Col 1 - Zero entry expected for your class!")</f>
        <v/>
      </c>
      <c r="BM527" s="300" t="s">
        <v>108</v>
      </c>
      <c r="BN527" s="301" t="str">
        <f>IF($E$58=0,"","WARNING: Col 1 - Zero entry expected for your class!")</f>
        <v/>
      </c>
      <c r="BO527" s="301" t="str">
        <f>IF($E$53=0,"","WARNING: Col 1 - Zero entry expected for your class!")</f>
        <v>WARNING: Col 1 - Zero entry expected for your class!</v>
      </c>
      <c r="BP527" s="301" t="str">
        <f>IF($E$54=0,"","WARNING: Col 1 - Zero entry expected for your class!")</f>
        <v>WARNING: Col 1 - Zero entry expected for your class!</v>
      </c>
      <c r="BQ527" s="301" t="str">
        <f>IF($E$70=0,"","WARNING: Col 1 - Zero entry expected for your class!")</f>
        <v>WARNING: Col 1 - Zero entry expected for your class!</v>
      </c>
      <c r="BR527" s="299" t="str">
        <f>IF($E$72&gt;0,"","WARNING: Col 1 - Greater than zero expected for your class!")</f>
        <v/>
      </c>
      <c r="BS527" s="299" t="str">
        <f>IF($E$104&gt;0,"","WARNING: Col 1 - Greater than zero expected for your class!")</f>
        <v/>
      </c>
      <c r="BT527" s="299" t="str">
        <f>IF($E$105&gt;0,"","WARNING: Col 1 - Greater than zero expected for your class!")</f>
        <v/>
      </c>
      <c r="BU527" s="299" t="str">
        <f>IF($E$106&gt;0,"","WARNING: Col 1 - Greater than zero expected for your class!")</f>
        <v/>
      </c>
      <c r="BV527" s="293" t="s">
        <v>108</v>
      </c>
    </row>
    <row r="528" spans="25:74" ht="15.6" hidden="1" x14ac:dyDescent="0.3">
      <c r="AM528" s="302" t="s">
        <v>143</v>
      </c>
      <c r="AN528" s="302"/>
      <c r="AO528" s="302"/>
      <c r="AP528" s="302"/>
      <c r="AQ528" s="302"/>
      <c r="AR528" s="302"/>
      <c r="AS528" s="302"/>
      <c r="AT528" s="302"/>
      <c r="AU528" s="302"/>
      <c r="AV528" s="302"/>
      <c r="AX528" s="303" t="s">
        <v>144</v>
      </c>
      <c r="AY528" s="301" t="str">
        <f>IF($E$38=0,"","WARNING: Col 1 - Zero entry expected for your class!")</f>
        <v>WARNING: Col 1 - Zero entry expected for your class!</v>
      </c>
      <c r="AZ528" s="301" t="str">
        <f>IF($E$39=0,"","WARNING: Col 1 - Zero entry expected for your class!")</f>
        <v>WARNING: Col 1 - Zero entry expected for your class!</v>
      </c>
      <c r="BA528" s="301" t="str">
        <f>IF($E$40=0,"","WARNING: Col 1 - Zero entry expected for your class!")</f>
        <v>WARNING: Col 1 - Zero entry expected for your class!</v>
      </c>
      <c r="BB528" s="301" t="str">
        <f>IF($E$41=0,"","WARNING: Col 1 - Zero entry expected for your class!")</f>
        <v>WARNING: Col 1 - Zero entry expected for your class!</v>
      </c>
      <c r="BC528" s="301" t="str">
        <f>IF($E$43=0,"","WARNING: Col 1 - Zero entry expected for your class!")</f>
        <v>WARNING: Col 1 - Zero entry expected for your class!</v>
      </c>
      <c r="BD528" s="300" t="s">
        <v>108</v>
      </c>
      <c r="BE528" s="301" t="str">
        <f>IF($E$46=0,"","WARNING: Col 1 - Zero entry expected for your class!")</f>
        <v/>
      </c>
      <c r="BF528" s="299" t="str">
        <f>IF($E$47&gt;0,"","WARNING: Col 1 - Greater than zero expected for your class!")</f>
        <v>WARNING: Col 1 - Greater than zero expected for your class!</v>
      </c>
      <c r="BG528" s="301" t="str">
        <f>IF($E$48=0,"","WARNING: Col 1 - Zero entry expected for your class!")</f>
        <v>WARNING: Col 1 - Zero entry expected for your class!</v>
      </c>
      <c r="BH528" s="301" t="str">
        <f>IF($E$52=0,"","WARNING: Col 1 - Zero entry expected for your class!")</f>
        <v>WARNING: Col 1 - Zero entry expected for your class!</v>
      </c>
      <c r="BI528" s="300" t="s">
        <v>108</v>
      </c>
      <c r="BJ528" s="301" t="str">
        <f t="shared" ref="BJ528:BJ535" si="15">IF($E$61=0,"","WARNING: Col 1 - Zero entry expected for your class!")</f>
        <v>WARNING: Col 1 - Zero entry expected for your class!</v>
      </c>
      <c r="BK528" s="301" t="str">
        <f t="shared" ref="BK528:BK543" si="16">IF($E$62=0,"","WARNING: Col 1 - Zero entry expected for your class!")</f>
        <v/>
      </c>
      <c r="BL528" s="301" t="str">
        <f>IF($E$64=0,"","WARNING: Col 1 - Zero entry expected for your class!")</f>
        <v/>
      </c>
      <c r="BM528" s="300" t="s">
        <v>108</v>
      </c>
      <c r="BN528" s="301" t="str">
        <f>IF($E$58=0,"","WARNING: Col 1 - Zero entry expected for your class!")</f>
        <v/>
      </c>
      <c r="BO528" s="301" t="str">
        <f>IF($E$53=0,"","WARNING: Col 1 - Zero entry expected for your class!")</f>
        <v>WARNING: Col 1 - Zero entry expected for your class!</v>
      </c>
      <c r="BP528" s="301" t="str">
        <f>IF($E$54=0,"","WARNING: Col 1 - Zero entry expected for your class!")</f>
        <v>WARNING: Col 1 - Zero entry expected for your class!</v>
      </c>
      <c r="BQ528" s="301" t="str">
        <f>IF($E$70=0,"","WARNING: Col 1 - Zero entry expected for your class!")</f>
        <v>WARNING: Col 1 - Zero entry expected for your class!</v>
      </c>
      <c r="BR528" s="301" t="str">
        <f>IF($E$72=0,"","WARNING: Col 1 - Zero entry expected for your class!")</f>
        <v>WARNING: Col 1 - Zero entry expected for your class!</v>
      </c>
      <c r="BS528" s="301" t="str">
        <f>IF($E$104=0,"","WARNING: Col 1 - Zero entry expected for your class!")</f>
        <v>WARNING: Col 1 - Zero entry expected for your class!</v>
      </c>
      <c r="BT528" s="304" t="str">
        <f>IF($E$105&gt;=0,"","WARNING: Col 1 - Greater than or equal to zero expected for your class!")</f>
        <v/>
      </c>
      <c r="BU528" s="304" t="str">
        <f>IF($E$106&gt;=0,"","WARNING: Col 1 - Greater than or equal to zero expected for your class!")</f>
        <v/>
      </c>
      <c r="BV528" s="293" t="s">
        <v>108</v>
      </c>
    </row>
    <row r="529" spans="39:74" ht="15.6" hidden="1" x14ac:dyDescent="0.3">
      <c r="AM529" s="302"/>
      <c r="AN529" s="302"/>
      <c r="AO529" s="305" t="s">
        <v>145</v>
      </c>
      <c r="AP529" s="306"/>
      <c r="AQ529" s="306"/>
      <c r="AR529" s="306"/>
      <c r="AS529" s="307"/>
      <c r="AT529" s="302"/>
      <c r="AU529" s="302"/>
      <c r="AV529" s="302"/>
      <c r="AX529" s="303" t="s">
        <v>146</v>
      </c>
      <c r="AY529" s="299" t="str">
        <f>IF($E$38&gt;0,"","WARNING: Col 1 - Greater than zero expected for your class!")</f>
        <v/>
      </c>
      <c r="AZ529" s="299" t="str">
        <f>IF($E$39&gt;0,"","WARNING: Col 1 - Greater than zero expected for your class!")</f>
        <v/>
      </c>
      <c r="BA529" s="299" t="str">
        <f>IF($E$40&gt;0,"","WARNING: Col 1 - Greater than zero expected for your class!")</f>
        <v/>
      </c>
      <c r="BB529" s="300" t="s">
        <v>108</v>
      </c>
      <c r="BC529" s="299" t="str">
        <f>IF($E$43&gt;0,"","WARNING: Col 1 - Greater than zero expected for your class!")</f>
        <v/>
      </c>
      <c r="BD529" s="300" t="s">
        <v>108</v>
      </c>
      <c r="BE529" s="299" t="str">
        <f>IF($E$46&gt;0,"","WARNING: Col 1 - Greater than zero expected for your class!")</f>
        <v>WARNING: Col 1 - Greater than zero expected for your class!</v>
      </c>
      <c r="BF529" s="301" t="str">
        <f>IF($E$47=0,"","WARNING: Col 1 - Zero entry expected for your class!")</f>
        <v/>
      </c>
      <c r="BG529" s="299" t="str">
        <f>IF($E$48&gt;0,"","WARNING: Col 1 - Greater than zero expected for your class!")</f>
        <v/>
      </c>
      <c r="BH529" s="299" t="str">
        <f>IF($E$52&gt;0,"","WARNING: Col 1 - Greater than zero expected for your class!")</f>
        <v/>
      </c>
      <c r="BI529" s="300" t="s">
        <v>108</v>
      </c>
      <c r="BJ529" s="301" t="str">
        <f t="shared" si="15"/>
        <v>WARNING: Col 1 - Zero entry expected for your class!</v>
      </c>
      <c r="BK529" s="301" t="str">
        <f t="shared" si="16"/>
        <v/>
      </c>
      <c r="BL529" s="299" t="str">
        <f>IF($E$64&gt;0,"","WARNING: Col 1 - Greater than zero expected for your class!")</f>
        <v>WARNING: Col 1 - Greater than zero expected for your class!</v>
      </c>
      <c r="BM529" s="300" t="s">
        <v>108</v>
      </c>
      <c r="BN529" s="300" t="s">
        <v>108</v>
      </c>
      <c r="BO529" s="299" t="str">
        <f>IF($E$53&gt;0,"","WARNING: Col 1 - Greater than zero expected for your class!")</f>
        <v/>
      </c>
      <c r="BP529" s="300" t="s">
        <v>108</v>
      </c>
      <c r="BQ529" s="299" t="str">
        <f>IF($E$70&gt;0,"","WARNING: Col 1 - Greater than zero expected for your class!")</f>
        <v/>
      </c>
      <c r="BR529" s="299" t="str">
        <f>IF($E$72&gt;0,"","WARNING: Col 1 - Greater than zero expected for your class!")</f>
        <v/>
      </c>
      <c r="BS529" s="299" t="str">
        <f>IF($E$104&gt;0,"","WARNING: Col 1 - Greater than zero expected for your class!")</f>
        <v/>
      </c>
      <c r="BT529" s="299" t="str">
        <f>IF($E$105&gt;0,"","WARNING: Col 1 - Greater than zero expected for your class!")</f>
        <v/>
      </c>
      <c r="BU529" s="299" t="str">
        <f>IF($E$106&gt;0,"","WARNING: Col 1 - Greater than zero expected for your class!")</f>
        <v/>
      </c>
      <c r="BV529" s="293" t="s">
        <v>108</v>
      </c>
    </row>
    <row r="530" spans="39:74" ht="15.6" hidden="1" x14ac:dyDescent="0.3">
      <c r="AM530" s="302" t="s">
        <v>108</v>
      </c>
      <c r="AN530" s="302"/>
      <c r="AO530" s="302"/>
      <c r="AP530" s="302"/>
      <c r="AQ530" s="302"/>
      <c r="AR530" s="302"/>
      <c r="AS530" s="302"/>
      <c r="AT530" s="302"/>
      <c r="AU530" s="302"/>
      <c r="AV530" s="302"/>
      <c r="AX530" s="308" t="s">
        <v>147</v>
      </c>
      <c r="AY530" s="301" t="str">
        <f>IF($E$38=0,"","WARNING: Col 1 - Zero entry expected for your class!")</f>
        <v>WARNING: Col 1 - Zero entry expected for your class!</v>
      </c>
      <c r="AZ530" s="301" t="str">
        <f>IF($E$39=0,"","WARNING: Col 1 - Zero entry expected for your class!")</f>
        <v>WARNING: Col 1 - Zero entry expected for your class!</v>
      </c>
      <c r="BA530" s="301" t="str">
        <f>IF($E$40=0,"","WARNING: Col 1 - Zero entry expected for your class!")</f>
        <v>WARNING: Col 1 - Zero entry expected for your class!</v>
      </c>
      <c r="BB530" s="301" t="str">
        <f>IF($E$41=0,"","WARNING: Col 1 - Zero entry expected for your class!")</f>
        <v>WARNING: Col 1 - Zero entry expected for your class!</v>
      </c>
      <c r="BC530" s="301" t="str">
        <f>IF($E$43=0,"","WARNING: Col 1 - Zero entry expected for your class!")</f>
        <v>WARNING: Col 1 - Zero entry expected for your class!</v>
      </c>
      <c r="BD530" s="300" t="s">
        <v>108</v>
      </c>
      <c r="BE530" s="299" t="str">
        <f>IF($E$46&gt;0,"","WARNING: Col 1 - Greater than zero expected for your class!")</f>
        <v>WARNING: Col 1 - Greater than zero expected for your class!</v>
      </c>
      <c r="BF530" s="301" t="str">
        <f>IF($E$47=0,"","WARNING: Col 1 - Zero entry expected for your class!")</f>
        <v/>
      </c>
      <c r="BG530" s="301" t="str">
        <f>IF($E$48=0,"","WARNING: Col 1 - Zero entry expected for your class!")</f>
        <v>WARNING: Col 1 - Zero entry expected for your class!</v>
      </c>
      <c r="BH530" s="301" t="str">
        <f>IF($E$52=0,"","WARNING: Col 1 - Zero entry expected for your class!")</f>
        <v>WARNING: Col 1 - Zero entry expected for your class!</v>
      </c>
      <c r="BI530" s="300" t="s">
        <v>108</v>
      </c>
      <c r="BJ530" s="301" t="str">
        <f t="shared" si="15"/>
        <v>WARNING: Col 1 - Zero entry expected for your class!</v>
      </c>
      <c r="BK530" s="301" t="str">
        <f t="shared" si="16"/>
        <v/>
      </c>
      <c r="BL530" s="301" t="str">
        <f>IF($E$64=0,"","WARNING: Col 1 - Zero entry expected for your class!")</f>
        <v/>
      </c>
      <c r="BM530" s="300" t="s">
        <v>108</v>
      </c>
      <c r="BN530" s="301" t="str">
        <f>IF($E$58=0,"","WARNING: Col 1 - Zero entry expected for your class!")</f>
        <v/>
      </c>
      <c r="BO530" s="301" t="str">
        <f>IF($E$53=0,"","WARNING: Col 1 - Zero entry expected for your class!")</f>
        <v>WARNING: Col 1 - Zero entry expected for your class!</v>
      </c>
      <c r="BP530" s="301" t="str">
        <f>IF($E$54=0,"","WARNING: Col 1 - Zero entry expected for your class!")</f>
        <v>WARNING: Col 1 - Zero entry expected for your class!</v>
      </c>
      <c r="BQ530" s="301" t="str">
        <f>IF($E$70=0,"","WARNING: Col 1 - Zero entry expected for your class!")</f>
        <v>WARNING: Col 1 - Zero entry expected for your class!</v>
      </c>
      <c r="BR530" s="301" t="str">
        <f>IF($E$72=0,"","WARNING: Col 1 - Zero entry expected for your class!")</f>
        <v>WARNING: Col 1 - Zero entry expected for your class!</v>
      </c>
      <c r="BS530" s="301" t="str">
        <f>IF($E$104=0,"","WARNING: Col 1 - Zero entry expected for your class!")</f>
        <v>WARNING: Col 1 - Zero entry expected for your class!</v>
      </c>
      <c r="BT530" s="304" t="str">
        <f>IF($E$105&gt;=0,"","WARNING: Col 1 - Greater than or equal to zero expected for your class!")</f>
        <v/>
      </c>
      <c r="BU530" s="304" t="str">
        <f>IF($E$106&gt;=0,"","WARNING: Col 1 - Greater than or equal to zero expected for your class!")</f>
        <v/>
      </c>
      <c r="BV530" s="293" t="s">
        <v>108</v>
      </c>
    </row>
    <row r="531" spans="39:74" ht="16.2" hidden="1" thickTop="1" x14ac:dyDescent="0.3">
      <c r="AM531" s="309"/>
      <c r="AN531" s="310"/>
      <c r="AO531" s="310" t="s">
        <v>148</v>
      </c>
      <c r="AP531" s="311" t="s">
        <v>149</v>
      </c>
      <c r="AQ531" s="310" t="s">
        <v>150</v>
      </c>
      <c r="AR531" s="310" t="s">
        <v>151</v>
      </c>
      <c r="AS531" s="310" t="s">
        <v>152</v>
      </c>
      <c r="AT531" s="310" t="s">
        <v>153</v>
      </c>
      <c r="AU531" s="310" t="s">
        <v>154</v>
      </c>
      <c r="AV531" s="312" t="s">
        <v>155</v>
      </c>
      <c r="AX531" s="303" t="s">
        <v>156</v>
      </c>
      <c r="AY531" s="301" t="str">
        <f>IF($E$38=0,"","WARNING: Col 1 - Zero entry expected for your class!")</f>
        <v>WARNING: Col 1 - Zero entry expected for your class!</v>
      </c>
      <c r="AZ531" s="301" t="str">
        <f>IF($E$39=0,"","WARNING: Col 1 - Zero entry expected for your class!")</f>
        <v>WARNING: Col 1 - Zero entry expected for your class!</v>
      </c>
      <c r="BA531" s="301" t="str">
        <f>IF($E$40=0,"","WARNING: Col 1 - Zero entry expected for your class!")</f>
        <v>WARNING: Col 1 - Zero entry expected for your class!</v>
      </c>
      <c r="BB531" s="301" t="str">
        <f>IF($E$41=0,"","WARNING: Col 1 - Zero entry expected for your class!")</f>
        <v>WARNING: Col 1 - Zero entry expected for your class!</v>
      </c>
      <c r="BC531" s="301" t="str">
        <f>IF($E$43=0,"","WARNING: Col 1 - Zero entry expected for your class!")</f>
        <v>WARNING: Col 1 - Zero entry expected for your class!</v>
      </c>
      <c r="BD531" s="300" t="s">
        <v>108</v>
      </c>
      <c r="BE531" s="301" t="str">
        <f>IF($E$46=0,"","WARNING: Col 1 - Zero entry expected for your class!")</f>
        <v/>
      </c>
      <c r="BF531" s="299" t="str">
        <f>IF($E$47&gt;0,"","WARNING: Col 1 - Greater than zero expected for your class!")</f>
        <v>WARNING: Col 1 - Greater than zero expected for your class!</v>
      </c>
      <c r="BG531" s="301" t="str">
        <f>IF($E$48=0,"","WARNING: Col 1 - Zero entry expected for your class!")</f>
        <v>WARNING: Col 1 - Zero entry expected for your class!</v>
      </c>
      <c r="BH531" s="301" t="str">
        <f>IF($E$52=0,"","WARNING: Col 1 - Zero entry expected for your class!")</f>
        <v>WARNING: Col 1 - Zero entry expected for your class!</v>
      </c>
      <c r="BI531" s="300" t="s">
        <v>108</v>
      </c>
      <c r="BJ531" s="301" t="str">
        <f t="shared" si="15"/>
        <v>WARNING: Col 1 - Zero entry expected for your class!</v>
      </c>
      <c r="BK531" s="301" t="str">
        <f t="shared" si="16"/>
        <v/>
      </c>
      <c r="BL531" s="301" t="str">
        <f>IF($E$64=0,"","WARNING: Col 1 - Zero entry expected for your class!")</f>
        <v/>
      </c>
      <c r="BM531" s="300" t="s">
        <v>108</v>
      </c>
      <c r="BN531" s="301" t="str">
        <f>IF($E$58=0,"","WARNING: Col 1 - Zero entry expected for your class!")</f>
        <v/>
      </c>
      <c r="BO531" s="301" t="str">
        <f>IF($E$53=0,"","WARNING: Col 1 - Zero entry expected for your class!")</f>
        <v>WARNING: Col 1 - Zero entry expected for your class!</v>
      </c>
      <c r="BP531" s="301" t="str">
        <f>IF($E$54=0,"","WARNING: Col 1 - Zero entry expected for your class!")</f>
        <v>WARNING: Col 1 - Zero entry expected for your class!</v>
      </c>
      <c r="BQ531" s="301" t="str">
        <f>IF($E$70=0,"","WARNING: Col 1 - Zero entry expected for your class!")</f>
        <v>WARNING: Col 1 - Zero entry expected for your class!</v>
      </c>
      <c r="BR531" s="301" t="str">
        <f>IF($E$72=0,"","WARNING: Col 1 - Zero entry expected for your class!")</f>
        <v>WARNING: Col 1 - Zero entry expected for your class!</v>
      </c>
      <c r="BS531" s="301" t="str">
        <f>IF($E$104=0,"","WARNING: Col 1 - Zero entry expected for your class!")</f>
        <v>WARNING: Col 1 - Zero entry expected for your class!</v>
      </c>
      <c r="BT531" s="304" t="str">
        <f>IF($E$105&gt;=0,"","WARNING: Col 1 - Greater than or equal to zero expected for your class!")</f>
        <v/>
      </c>
      <c r="BU531" s="304" t="str">
        <f>IF($E$106&gt;=0,"","WARNING: Col 1 - Greater than or equal to zero expected for your class!")</f>
        <v/>
      </c>
      <c r="BV531" s="293" t="s">
        <v>108</v>
      </c>
    </row>
    <row r="532" spans="39:74" ht="15.6" hidden="1" x14ac:dyDescent="0.3">
      <c r="AM532" s="313" t="s">
        <v>157</v>
      </c>
      <c r="AN532" s="314" t="s">
        <v>158</v>
      </c>
      <c r="AO532" s="314" t="s">
        <v>159</v>
      </c>
      <c r="AP532" s="314" t="s">
        <v>160</v>
      </c>
      <c r="AQ532" s="314" t="s">
        <v>161</v>
      </c>
      <c r="AR532" s="314" t="s">
        <v>162</v>
      </c>
      <c r="AS532" s="314" t="s">
        <v>163</v>
      </c>
      <c r="AT532" s="314" t="s">
        <v>164</v>
      </c>
      <c r="AU532" s="314"/>
      <c r="AV532" s="315" t="s">
        <v>160</v>
      </c>
      <c r="AX532" s="303" t="s">
        <v>165</v>
      </c>
      <c r="AY532" s="301" t="str">
        <f>IF($E$38=0,"","WARNING: Col 1 - Zero entry expected for your class!")</f>
        <v>WARNING: Col 1 - Zero entry expected for your class!</v>
      </c>
      <c r="AZ532" s="299" t="str">
        <f>IF($E$39&gt;0,"","WARNING: Col 1 - Greater than zero expected for your class!")</f>
        <v/>
      </c>
      <c r="BA532" s="301" t="str">
        <f>IF($E$40=0,"","WARNING: Col 1 - Zero entry expected for your class!")</f>
        <v>WARNING: Col 1 - Zero entry expected for your class!</v>
      </c>
      <c r="BB532" s="301" t="str">
        <f>IF($E$41=0,"","WARNING: Col 1 - Zero entry expected for your class!")</f>
        <v>WARNING: Col 1 - Zero entry expected for your class!</v>
      </c>
      <c r="BC532" s="299" t="str">
        <f>IF($E$43&gt;0,"","WARNING: Col 1 - Greater than zero expected for your class!")</f>
        <v/>
      </c>
      <c r="BD532" s="299" t="str">
        <f>IF($E$44&gt;0,"","WARNING: Col 1 - Greater than zero expected for your class!")</f>
        <v/>
      </c>
      <c r="BE532" s="299" t="str">
        <f>IF($E$46&gt;0,"","WARNING: Col 1 - Greater than zero expected for your class!")</f>
        <v>WARNING: Col 1 - Greater than zero expected for your class!</v>
      </c>
      <c r="BF532" s="299" t="str">
        <f>IF($E$47&gt;0,"","WARNING: Col 1 - Greater than zero expected for your class!")</f>
        <v>WARNING: Col 1 - Greater than zero expected for your class!</v>
      </c>
      <c r="BG532" s="301" t="str">
        <f>IF($E$48=0,"","WARNING: Col 1 - Zero entry expected for your class!")</f>
        <v>WARNING: Col 1 - Zero entry expected for your class!</v>
      </c>
      <c r="BH532" s="301" t="str">
        <f>IF($E$52=0,"","WARNING: Col 1 - Zero entry expected for your class!")</f>
        <v>WARNING: Col 1 - Zero entry expected for your class!</v>
      </c>
      <c r="BI532" s="300" t="s">
        <v>108</v>
      </c>
      <c r="BJ532" s="301" t="str">
        <f t="shared" si="15"/>
        <v>WARNING: Col 1 - Zero entry expected for your class!</v>
      </c>
      <c r="BK532" s="301" t="str">
        <f t="shared" si="16"/>
        <v/>
      </c>
      <c r="BL532" s="301" t="str">
        <f>IF($E$64=0,"","WARNING: Col 1 - Zero entry expected for your class!")</f>
        <v/>
      </c>
      <c r="BM532" s="300" t="s">
        <v>108</v>
      </c>
      <c r="BN532" s="301" t="str">
        <f>IF($E$58=0,"","WARNING: Col 1 - Zero entry expected for your class!")</f>
        <v/>
      </c>
      <c r="BO532" s="301" t="str">
        <f>IF($E$53=0,"","WARNING: Col 1 - Zero entry expected for your class!")</f>
        <v>WARNING: Col 1 - Zero entry expected for your class!</v>
      </c>
      <c r="BP532" s="301" t="str">
        <f>IF($E$54=0,"","WARNING: Col 1 - Zero entry expected for your class!")</f>
        <v>WARNING: Col 1 - Zero entry expected for your class!</v>
      </c>
      <c r="BQ532" s="301" t="str">
        <f>IF($E$70=0,"","WARNING: Col 1 - Zero entry expected for your class!")</f>
        <v>WARNING: Col 1 - Zero entry expected for your class!</v>
      </c>
      <c r="BR532" s="301" t="str">
        <f>IF($E$72=0,"","WARNING: Col 1 - Zero entry expected for your class!")</f>
        <v>WARNING: Col 1 - Zero entry expected for your class!</v>
      </c>
      <c r="BS532" s="301" t="str">
        <f>IF($E$104=0,"","WARNING: Col 1 - Zero entry expected for your class!")</f>
        <v>WARNING: Col 1 - Zero entry expected for your class!</v>
      </c>
      <c r="BT532" s="299" t="str">
        <f>IF($E$105&gt;0,"","WARNING: Col 1 - Greater than zero expected for your class!")</f>
        <v/>
      </c>
      <c r="BU532" s="299" t="str">
        <f>IF($E$106&gt;0,"","WARNING: Col 1 - Greater than zero expected for your class!")</f>
        <v/>
      </c>
      <c r="BV532" s="293" t="s">
        <v>108</v>
      </c>
    </row>
    <row r="533" spans="39:74" ht="15.6" hidden="1" x14ac:dyDescent="0.3">
      <c r="AM533" s="313"/>
      <c r="AN533" s="314"/>
      <c r="AO533" s="316" t="s">
        <v>27</v>
      </c>
      <c r="AP533" s="314"/>
      <c r="AQ533" s="314" t="s">
        <v>163</v>
      </c>
      <c r="AR533" s="314" t="s">
        <v>166</v>
      </c>
      <c r="AS533" s="314"/>
      <c r="AT533" s="314"/>
      <c r="AU533" s="314"/>
      <c r="AV533" s="315"/>
      <c r="AX533" s="303" t="s">
        <v>167</v>
      </c>
      <c r="AY533" s="301" t="str">
        <f>IF($E$38=0,"","WARNING: Col 1 - Zero entry expected for your class!")</f>
        <v>WARNING: Col 1 - Zero entry expected for your class!</v>
      </c>
      <c r="AZ533" s="301" t="str">
        <f>IF($E$39=0,"","WARNING: Col 1 - Zero entry expected for your class!")</f>
        <v>WARNING: Col 1 - Zero entry expected for your class!</v>
      </c>
      <c r="BA533" s="301" t="str">
        <f>IF($E$40=0,"","WARNING: Col 1 - Zero entry expected for your class!")</f>
        <v>WARNING: Col 1 - Zero entry expected for your class!</v>
      </c>
      <c r="BB533" s="301" t="str">
        <f>IF($E$41=0,"","WARNING: Col 1 - Zero entry expected for your class!")</f>
        <v>WARNING: Col 1 - Zero entry expected for your class!</v>
      </c>
      <c r="BC533" s="301" t="str">
        <f>IF($E$43=0,"","WARNING: Col 1 - Zero entry expected for your class!")</f>
        <v>WARNING: Col 1 - Zero entry expected for your class!</v>
      </c>
      <c r="BD533" s="301" t="str">
        <f>IF($E$44=0,"","WARNING: Col 1 - Zero entry expected for your class!")</f>
        <v>WARNING: Col 1 - Zero entry expected for your class!</v>
      </c>
      <c r="BE533" s="301" t="str">
        <f>IF($E$46=0,"","WARNING: Col 1 - Zero entry expected for your class!")</f>
        <v/>
      </c>
      <c r="BF533" s="301" t="str">
        <f t="shared" ref="BF533:BF540" si="17">IF($E$47=0,"","WARNING: Col 1 - Zero entry expected for your class!")</f>
        <v/>
      </c>
      <c r="BG533" s="299" t="str">
        <f>IF($E$48&gt;0,"","WARNING: Col 1 - Greater than zero expected for your class!")</f>
        <v/>
      </c>
      <c r="BH533" s="301" t="str">
        <f>IF($E$52=0,"","WARNING: Col 1 - Zero entry expected for your class!")</f>
        <v>WARNING: Col 1 - Zero entry expected for your class!</v>
      </c>
      <c r="BI533" s="300" t="s">
        <v>108</v>
      </c>
      <c r="BJ533" s="301" t="str">
        <f t="shared" si="15"/>
        <v>WARNING: Col 1 - Zero entry expected for your class!</v>
      </c>
      <c r="BK533" s="301" t="str">
        <f t="shared" si="16"/>
        <v/>
      </c>
      <c r="BL533" s="301" t="str">
        <f>IF($E$64=0,"","WARNING: Col 1 - Zero entry expected for your class!")</f>
        <v/>
      </c>
      <c r="BM533" s="300" t="s">
        <v>108</v>
      </c>
      <c r="BN533" s="301" t="str">
        <f>IF($E$58=0,"","WARNING: Col 1 - Zero entry expected for your class!")</f>
        <v/>
      </c>
      <c r="BO533" s="301" t="str">
        <f>IF($E$53=0,"","WARNING: Col 1 - Zero entry expected for your class!")</f>
        <v>WARNING: Col 1 - Zero entry expected for your class!</v>
      </c>
      <c r="BP533" s="301" t="str">
        <f>IF($E$54=0,"","WARNING: Col 1 - Zero entry expected for your class!")</f>
        <v>WARNING: Col 1 - Zero entry expected for your class!</v>
      </c>
      <c r="BQ533" s="301" t="str">
        <f>IF($E$70=0,"","WARNING: Col 1 - Zero entry expected for your class!")</f>
        <v>WARNING: Col 1 - Zero entry expected for your class!</v>
      </c>
      <c r="BR533" s="301" t="str">
        <f>IF($E$72=0,"","WARNING: Col 1 - Zero entry expected for your class!")</f>
        <v>WARNING: Col 1 - Zero entry expected for your class!</v>
      </c>
      <c r="BS533" s="301" t="str">
        <f>IF($E$104=0,"","WARNING: Col 1 - Zero entry expected for your class!")</f>
        <v>WARNING: Col 1 - Zero entry expected for your class!</v>
      </c>
      <c r="BT533" s="300" t="s">
        <v>108</v>
      </c>
      <c r="BU533" s="300" t="s">
        <v>108</v>
      </c>
      <c r="BV533" s="293" t="s">
        <v>108</v>
      </c>
    </row>
    <row r="534" spans="39:74" ht="16.2" hidden="1" thickBot="1" x14ac:dyDescent="0.35">
      <c r="AM534" s="317" t="s">
        <v>108</v>
      </c>
      <c r="AN534" s="318"/>
      <c r="AO534" s="319" t="s">
        <v>168</v>
      </c>
      <c r="AP534" s="319" t="s">
        <v>169</v>
      </c>
      <c r="AQ534" s="319" t="s">
        <v>170</v>
      </c>
      <c r="AR534" s="319" t="s">
        <v>171</v>
      </c>
      <c r="AS534" s="319" t="s">
        <v>172</v>
      </c>
      <c r="AT534" s="319" t="s">
        <v>173</v>
      </c>
      <c r="AU534" s="319" t="s">
        <v>174</v>
      </c>
      <c r="AV534" s="320" t="s">
        <v>175</v>
      </c>
      <c r="AX534" s="303" t="s">
        <v>176</v>
      </c>
      <c r="AY534" s="299" t="str">
        <f>IF($E$38&gt;0,"","WARNING: Col 1 - Greater than zero expected for your class!")</f>
        <v/>
      </c>
      <c r="AZ534" s="299" t="str">
        <f>IF($E$39&gt;0,"","WARNING: Col 1 - Greater than zero expected for your class!")</f>
        <v/>
      </c>
      <c r="BA534" s="299" t="str">
        <f>IF($E$40&gt;0,"","WARNING: Col 1 - Greater than zero expected for your class!")</f>
        <v/>
      </c>
      <c r="BB534" s="299" t="str">
        <f>IF($E$41&gt;0,"","WARNING: Col 1 - Greater than zero expected for your class!")</f>
        <v/>
      </c>
      <c r="BC534" s="299" t="str">
        <f>IF($E$43&gt;0,"","WARNING: Col 1 - Greater than zero expected for your class!")</f>
        <v/>
      </c>
      <c r="BD534" s="299" t="str">
        <f>IF($E$44&gt;0,"","WARNING: Col 1 - Greater than zero expected for your class!")</f>
        <v/>
      </c>
      <c r="BE534" s="301" t="str">
        <f>IF($E$46=0,"","WARNING: Col 1 - Zero entry expected for your class!")</f>
        <v/>
      </c>
      <c r="BF534" s="301" t="str">
        <f t="shared" si="17"/>
        <v/>
      </c>
      <c r="BG534" s="300" t="s">
        <v>108</v>
      </c>
      <c r="BH534" s="299" t="str">
        <f>IF($E$52&gt;0,"","WARNING: Col 1 - Greater than zero expected for your class!")</f>
        <v/>
      </c>
      <c r="BI534" s="300" t="s">
        <v>108</v>
      </c>
      <c r="BJ534" s="301" t="str">
        <f t="shared" si="15"/>
        <v>WARNING: Col 1 - Zero entry expected for your class!</v>
      </c>
      <c r="BK534" s="300" t="s">
        <v>108</v>
      </c>
      <c r="BL534" s="299" t="str">
        <f>IF($E$64&gt;0,"","WARNING: Col 1 - Greater than zero expected for your class!")</f>
        <v>WARNING: Col 1 - Greater than zero expected for your class!</v>
      </c>
      <c r="BM534" s="300" t="s">
        <v>108</v>
      </c>
      <c r="BN534" s="300" t="s">
        <v>108</v>
      </c>
      <c r="BO534" s="299" t="str">
        <f>IF($E$53&gt;0,"","WARNING: Col 1 - Greater than zero expected for your class!")</f>
        <v/>
      </c>
      <c r="BP534" s="299" t="str">
        <f>IF($E$54&gt;0,"","WARNING: Col 1 - Greater than zero expected for your class!")</f>
        <v/>
      </c>
      <c r="BQ534" s="299" t="str">
        <f>IF($E$70&gt;0,"","WARNING: Col 1 - Greater than zero expected for your class!")</f>
        <v/>
      </c>
      <c r="BR534" s="299" t="str">
        <f>IF($E$72&gt;0,"","WARNING: Col 1 - Greater than zero expected for your class!")</f>
        <v/>
      </c>
      <c r="BS534" s="299" t="str">
        <f>IF($E$104&gt;0,"","WARNING: Col 1 - Greater than zero expected for your class!")</f>
        <v/>
      </c>
      <c r="BT534" s="299" t="str">
        <f>IF($E$105&gt;0,"","WARNING: Col 1 - Greater than zero expected for your class!")</f>
        <v/>
      </c>
      <c r="BU534" s="299" t="str">
        <f>IF($E$106&gt;0,"","WARNING: Col 1 - Greater than zero expected for your class!")</f>
        <v/>
      </c>
      <c r="BV534" s="293" t="s">
        <v>108</v>
      </c>
    </row>
    <row r="535" spans="39:74" ht="16.2" hidden="1" thickTop="1" x14ac:dyDescent="0.3">
      <c r="AM535" s="321" t="s">
        <v>177</v>
      </c>
      <c r="AN535" s="321" t="s">
        <v>178</v>
      </c>
      <c r="AO535" s="322">
        <v>1530</v>
      </c>
      <c r="AP535" s="322">
        <v>162026</v>
      </c>
      <c r="AQ535" s="322">
        <v>-52859</v>
      </c>
      <c r="AR535" s="322">
        <v>0</v>
      </c>
      <c r="AS535" s="323">
        <v>0</v>
      </c>
      <c r="AT535" s="322">
        <v>-47366</v>
      </c>
      <c r="AU535" s="322">
        <v>-344</v>
      </c>
      <c r="AV535" s="324">
        <v>61457</v>
      </c>
      <c r="AX535" s="303" t="s">
        <v>179</v>
      </c>
      <c r="AY535" s="301" t="str">
        <f>IF($E$38=0,"","WARNING: Col 1 - Zero entry expected for your class!")</f>
        <v>WARNING: Col 1 - Zero entry expected for your class!</v>
      </c>
      <c r="AZ535" s="301" t="str">
        <f>IF($E$39=0,"","WARNING: Col 1 - Zero entry expected for your class!")</f>
        <v>WARNING: Col 1 - Zero entry expected for your class!</v>
      </c>
      <c r="BA535" s="301" t="str">
        <f>IF($E$40=0,"","WARNING: Col 1 - Zero entry expected for your class!")</f>
        <v>WARNING: Col 1 - Zero entry expected for your class!</v>
      </c>
      <c r="BB535" s="301" t="str">
        <f>IF($E$41=0,"","WARNING: Col 1 - Zero entry expected for your class!")</f>
        <v>WARNING: Col 1 - Zero entry expected for your class!</v>
      </c>
      <c r="BC535" s="301" t="str">
        <f>IF($E$43=0,"","WARNING: Col 1 - Zero entry expected for your class!")</f>
        <v>WARNING: Col 1 - Zero entry expected for your class!</v>
      </c>
      <c r="BD535" s="300" t="s">
        <v>108</v>
      </c>
      <c r="BE535" s="299" t="str">
        <f>IF($E$46&gt;0,"","WARNING: Col 1 - Greater than zero expected for your class!")</f>
        <v>WARNING: Col 1 - Greater than zero expected for your class!</v>
      </c>
      <c r="BF535" s="301" t="str">
        <f t="shared" si="17"/>
        <v/>
      </c>
      <c r="BG535" s="301" t="str">
        <f>IF($E$48=0,"","WARNING: Col 1 - Zero entry expected for your class!")</f>
        <v>WARNING: Col 1 - Zero entry expected for your class!</v>
      </c>
      <c r="BH535" s="301" t="str">
        <f>IF($E$52=0,"","WARNING: Col 1 - Zero entry expected for your class!")</f>
        <v>WARNING: Col 1 - Zero entry expected for your class!</v>
      </c>
      <c r="BI535" s="300" t="s">
        <v>108</v>
      </c>
      <c r="BJ535" s="301" t="str">
        <f t="shared" si="15"/>
        <v>WARNING: Col 1 - Zero entry expected for your class!</v>
      </c>
      <c r="BK535" s="301" t="str">
        <f t="shared" si="16"/>
        <v/>
      </c>
      <c r="BL535" s="301" t="str">
        <f>IF($E$64=0,"","WARNING: Col 1 - Zero entry expected for your class!")</f>
        <v/>
      </c>
      <c r="BM535" s="300" t="s">
        <v>108</v>
      </c>
      <c r="BN535" s="301" t="str">
        <f>IF($E$58=0,"","WARNING: Col 1 - Zero entry expected for your class!")</f>
        <v/>
      </c>
      <c r="BO535" s="301" t="str">
        <f>IF($E$53=0,"","WARNING: Col 1 - Zero entry expected for your class!")</f>
        <v>WARNING: Col 1 - Zero entry expected for your class!</v>
      </c>
      <c r="BP535" s="301" t="str">
        <f>IF($E$54=0,"","WARNING: Col 1 - Zero entry expected for your class!")</f>
        <v>WARNING: Col 1 - Zero entry expected for your class!</v>
      </c>
      <c r="BQ535" s="301" t="str">
        <f>IF($E$70=0,"","WARNING: Col 1 - Zero entry expected for your class!")</f>
        <v>WARNING: Col 1 - Zero entry expected for your class!</v>
      </c>
      <c r="BR535" s="301" t="str">
        <f>IF($E$72=0,"","WARNING: Col 1 - Zero entry expected for your class!")</f>
        <v>WARNING: Col 1 - Zero entry expected for your class!</v>
      </c>
      <c r="BS535" s="301" t="str">
        <f>IF($E$104=0,"","WARNING: Col 1 - Zero entry expected for your class!")</f>
        <v>WARNING: Col 1 - Zero entry expected for your class!</v>
      </c>
      <c r="BT535" s="304" t="str">
        <f>IF($E$105&gt;=0,"","WARNING: Col 1 - Greater than or equal to zero expected for your class!")</f>
        <v/>
      </c>
      <c r="BU535" s="304" t="str">
        <f>IF($E$106&gt;=0,"","WARNING: Col 1 - Greater than or equal to zero expected for your class!")</f>
        <v/>
      </c>
      <c r="BV535" s="293" t="s">
        <v>108</v>
      </c>
    </row>
    <row r="536" spans="39:74" ht="15.6" hidden="1" x14ac:dyDescent="0.3">
      <c r="AM536" s="325" t="s">
        <v>180</v>
      </c>
      <c r="AN536" s="325" t="s">
        <v>181</v>
      </c>
      <c r="AO536" s="326">
        <v>0</v>
      </c>
      <c r="AP536" s="326">
        <v>407271</v>
      </c>
      <c r="AQ536" s="326">
        <v>-170765</v>
      </c>
      <c r="AR536" s="326">
        <v>0</v>
      </c>
      <c r="AS536" s="327">
        <v>0</v>
      </c>
      <c r="AT536" s="326">
        <v>-106604</v>
      </c>
      <c r="AU536" s="326">
        <v>-904</v>
      </c>
      <c r="AV536" s="328">
        <v>128998</v>
      </c>
      <c r="AX536" s="303" t="s">
        <v>182</v>
      </c>
      <c r="AY536" s="299" t="str">
        <f>IF($E$38&gt;0,"","WARNING: Col 1 - Greater than zero expected for your class!")</f>
        <v/>
      </c>
      <c r="AZ536" s="299" t="str">
        <f>IF($E$39&gt;0,"","WARNING: Col 1 - Greater than zero expected for your class!")</f>
        <v/>
      </c>
      <c r="BA536" s="299" t="str">
        <f>IF($E$40&gt;0,"","WARNING: Col 1 - Greater than zero expected for your class!")</f>
        <v/>
      </c>
      <c r="BB536" s="299" t="str">
        <f>IF($E$41&gt;0,"","WARNING: Col 1 - Greater than zero expected for your class!")</f>
        <v/>
      </c>
      <c r="BC536" s="299" t="str">
        <f>IF($E$43&gt;0,"","WARNING: Col 1 - Greater than zero expected for your class!")</f>
        <v/>
      </c>
      <c r="BD536" s="299" t="str">
        <f>IF($E$44&gt;0,"","WARNING: Col 1 - Greater than zero expected for your class!")</f>
        <v/>
      </c>
      <c r="BE536" s="301" t="str">
        <f>IF($E$46=0,"","WARNING: Col 1 - Zero entry expected for your class!")</f>
        <v/>
      </c>
      <c r="BF536" s="301" t="str">
        <f t="shared" si="17"/>
        <v/>
      </c>
      <c r="BG536" s="299" t="str">
        <f>IF($E$48&gt;0,"","WARNING: Col 1 - Greater than zero expected for your class!")</f>
        <v/>
      </c>
      <c r="BH536" s="299" t="str">
        <f>IF($E$52&gt;0,"","WARNING: Col 1 - Greater than zero expected for your class!")</f>
        <v/>
      </c>
      <c r="BI536" s="300" t="s">
        <v>108</v>
      </c>
      <c r="BJ536" s="299" t="str">
        <f>IF($E$61&gt;0,"","WARNING: Col 1 - Greater than zero expected for your class!")</f>
        <v/>
      </c>
      <c r="BK536" s="300" t="s">
        <v>108</v>
      </c>
      <c r="BL536" s="301" t="str">
        <f>IF($E$64=0,"","WARNING: Col 1 - Zero entry expected for your class!")</f>
        <v/>
      </c>
      <c r="BM536" s="300" t="s">
        <v>108</v>
      </c>
      <c r="BN536" s="300" t="s">
        <v>108</v>
      </c>
      <c r="BO536" s="299" t="str">
        <f>IF($E$53&gt;0,"","WARNING: Col 1 - Greater than zero expected for your class!")</f>
        <v/>
      </c>
      <c r="BP536" s="304" t="str">
        <f>IF($E$54&gt;=0,"","WARNING: Col 1 - Greater than or equal to zero expected for your class!")</f>
        <v/>
      </c>
      <c r="BQ536" s="299" t="str">
        <f>IF($E$70&gt;0,"","WARNING: Col 1 - Greater than zero expected for your class!")</f>
        <v/>
      </c>
      <c r="BR536" s="299" t="str">
        <f>IF($E$72&gt;0,"","WARNING: Col 1 - Greater than zero expected for your class!")</f>
        <v/>
      </c>
      <c r="BS536" s="299" t="str">
        <f>IF($E$104&gt;0,"","WARNING: Col 1 - Greater than zero expected for your class!")</f>
        <v/>
      </c>
      <c r="BT536" s="299" t="str">
        <f>IF($E$105&gt;0,"","WARNING: Col 1 - Greater than zero expected for your class!")</f>
        <v/>
      </c>
      <c r="BU536" s="299" t="str">
        <f>IF($E$106&gt;0,"","WARNING: Col 1 - Greater than zero expected for your class!")</f>
        <v/>
      </c>
      <c r="BV536" s="293" t="s">
        <v>108</v>
      </c>
    </row>
    <row r="537" spans="39:74" ht="15.6" hidden="1" x14ac:dyDescent="0.3">
      <c r="AM537" s="325" t="s">
        <v>183</v>
      </c>
      <c r="AN537" s="325" t="s">
        <v>184</v>
      </c>
      <c r="AO537" s="326">
        <v>3753</v>
      </c>
      <c r="AP537" s="326">
        <v>238796</v>
      </c>
      <c r="AQ537" s="326">
        <v>-81982</v>
      </c>
      <c r="AR537" s="326">
        <v>0</v>
      </c>
      <c r="AS537" s="327">
        <v>0</v>
      </c>
      <c r="AT537" s="326">
        <v>-68796</v>
      </c>
      <c r="AU537" s="326">
        <v>1261</v>
      </c>
      <c r="AV537" s="328">
        <v>89279</v>
      </c>
      <c r="AX537" s="308" t="s">
        <v>185</v>
      </c>
      <c r="AY537" s="301" t="str">
        <f>IF($E$38=0,"","WARNING: Col 1 - Zero entry expected for your class!")</f>
        <v>WARNING: Col 1 - Zero entry expected for your class!</v>
      </c>
      <c r="AZ537" s="301" t="str">
        <f>IF($E$39=0,"","WARNING: Col 1 - Zero entry expected for your class!")</f>
        <v>WARNING: Col 1 - Zero entry expected for your class!</v>
      </c>
      <c r="BA537" s="301" t="str">
        <f>IF($E$40=0,"","WARNING: Col 1 - Zero entry expected for your class!")</f>
        <v>WARNING: Col 1 - Zero entry expected for your class!</v>
      </c>
      <c r="BB537" s="301" t="str">
        <f>IF($E$41=0,"","WARNING: Col 1 - Zero entry expected for your class!")</f>
        <v>WARNING: Col 1 - Zero entry expected for your class!</v>
      </c>
      <c r="BC537" s="301" t="str">
        <f>IF($E$43=0,"","WARNING: Col 1 - Zero entry expected for your class!")</f>
        <v>WARNING: Col 1 - Zero entry expected for your class!</v>
      </c>
      <c r="BD537" s="300" t="s">
        <v>108</v>
      </c>
      <c r="BE537" s="299" t="str">
        <f>IF($E$46&gt;0,"","WARNING: Col 1 - Greater than zero expected for your class!")</f>
        <v>WARNING: Col 1 - Greater than zero expected for your class!</v>
      </c>
      <c r="BF537" s="301" t="str">
        <f t="shared" si="17"/>
        <v/>
      </c>
      <c r="BG537" s="301" t="str">
        <f>IF($E$48=0,"","WARNING: Col 1 - Zero entry expected for your class!")</f>
        <v>WARNING: Col 1 - Zero entry expected for your class!</v>
      </c>
      <c r="BH537" s="301" t="str">
        <f>IF($E$52=0,"","WARNING: Col 1 - Zero entry expected for your class!")</f>
        <v>WARNING: Col 1 - Zero entry expected for your class!</v>
      </c>
      <c r="BI537" s="300" t="s">
        <v>108</v>
      </c>
      <c r="BJ537" s="301" t="str">
        <f>IF($E$61=0,"","WARNING: Col 1 - Zero entry expected for your class!")</f>
        <v>WARNING: Col 1 - Zero entry expected for your class!</v>
      </c>
      <c r="BK537" s="301" t="str">
        <f t="shared" si="16"/>
        <v/>
      </c>
      <c r="BL537" s="301" t="str">
        <f>IF($E$64=0,"","WARNING: Col 1 - Zero entry expected for your class!")</f>
        <v/>
      </c>
      <c r="BM537" s="300" t="s">
        <v>108</v>
      </c>
      <c r="BN537" s="301" t="str">
        <f>IF($E$58=0,"","WARNING: Col 1 - Zero entry expected for your class!")</f>
        <v/>
      </c>
      <c r="BO537" s="301" t="str">
        <f>IF($E$53=0,"","WARNING: Col 1 - Zero entry expected for your class!")</f>
        <v>WARNING: Col 1 - Zero entry expected for your class!</v>
      </c>
      <c r="BP537" s="301" t="str">
        <f>IF($E$54=0,"","WARNING: Col 1 - Zero entry expected for your class!")</f>
        <v>WARNING: Col 1 - Zero entry expected for your class!</v>
      </c>
      <c r="BQ537" s="301" t="str">
        <f>IF($E$70=0,"","WARNING: Col 1 - Zero entry expected for your class!")</f>
        <v>WARNING: Col 1 - Zero entry expected for your class!</v>
      </c>
      <c r="BR537" s="301" t="str">
        <f>IF($E$72=0,"","WARNING: Col 1 - Zero entry expected for your class!")</f>
        <v>WARNING: Col 1 - Zero entry expected for your class!</v>
      </c>
      <c r="BS537" s="301" t="str">
        <f>IF($E$104=0,"","WARNING: Col 1 - Zero entry expected for your class!")</f>
        <v>WARNING: Col 1 - Zero entry expected for your class!</v>
      </c>
      <c r="BT537" s="304" t="str">
        <f>IF($E$105&gt;=0,"","WARNING: Col 1 - Greater than or equal to zero expected for your class!")</f>
        <v/>
      </c>
      <c r="BU537" s="304" t="str">
        <f>IF($E$106&gt;=0,"","WARNING: Col 1 - Greater than or equal to zero expected for your class!")</f>
        <v/>
      </c>
      <c r="BV537" s="293" t="s">
        <v>108</v>
      </c>
    </row>
    <row r="538" spans="39:74" ht="15.6" hidden="1" x14ac:dyDescent="0.3">
      <c r="AM538" s="325" t="s">
        <v>186</v>
      </c>
      <c r="AN538" s="325" t="s">
        <v>187</v>
      </c>
      <c r="AO538" s="326">
        <v>2402</v>
      </c>
      <c r="AP538" s="326">
        <v>185119</v>
      </c>
      <c r="AQ538" s="326">
        <v>-59987</v>
      </c>
      <c r="AR538" s="326">
        <v>0</v>
      </c>
      <c r="AS538" s="327">
        <v>0</v>
      </c>
      <c r="AT538" s="326">
        <v>-52934</v>
      </c>
      <c r="AU538" s="326">
        <v>165</v>
      </c>
      <c r="AV538" s="328">
        <v>72363</v>
      </c>
      <c r="AX538" s="303" t="s">
        <v>188</v>
      </c>
      <c r="AY538" s="299" t="str">
        <f>IF($E$38&gt;0,"","WARNING: Col 1 - Greater than zero expected for your class!")</f>
        <v/>
      </c>
      <c r="AZ538" s="299" t="str">
        <f>IF($E$39&gt;0,"","WARNING: Col 1 - Greater than zero expected for your class!")</f>
        <v/>
      </c>
      <c r="BA538" s="299" t="str">
        <f>IF($E$40&gt;0,"","WARNING: Col 1 - Greater than zero expected for your class!")</f>
        <v/>
      </c>
      <c r="BB538" s="299" t="str">
        <f>IF($E$41&gt;0,"","WARNING: Col 1 - Greater than zero expected for your class!")</f>
        <v/>
      </c>
      <c r="BC538" s="299" t="str">
        <f>IF($E$43&gt;0,"","WARNING: Col 1 - Greater than zero expected for your class!")</f>
        <v/>
      </c>
      <c r="BD538" s="299" t="str">
        <f>IF($E$44&gt;0,"","WARNING: Col 1 - Greater than zero expected for your class!")</f>
        <v/>
      </c>
      <c r="BE538" s="301" t="str">
        <f t="shared" ref="BE538:BE544" si="18">IF($E$46=0,"","WARNING: Col 1 - Zero entry expected for your class!")</f>
        <v/>
      </c>
      <c r="BF538" s="301" t="str">
        <f t="shared" si="17"/>
        <v/>
      </c>
      <c r="BG538" s="300" t="s">
        <v>108</v>
      </c>
      <c r="BH538" s="299" t="str">
        <f>IF($E$52&gt;0,"","WARNING: Col 1 - Greater than zero expected for your class!")</f>
        <v/>
      </c>
      <c r="BI538" s="300" t="s">
        <v>108</v>
      </c>
      <c r="BJ538" s="301" t="str">
        <f>IF($E$61=0,"","WARNING: Col 1 - Zero entry expected for your class!")</f>
        <v>WARNING: Col 1 - Zero entry expected for your class!</v>
      </c>
      <c r="BK538" s="300" t="s">
        <v>108</v>
      </c>
      <c r="BL538" s="299" t="str">
        <f>IF($E$64&gt;0,"","WARNING: Col 1 - Greater than zero expected for your class!")</f>
        <v>WARNING: Col 1 - Greater than zero expected for your class!</v>
      </c>
      <c r="BM538" s="300" t="s">
        <v>108</v>
      </c>
      <c r="BN538" s="300" t="s">
        <v>108</v>
      </c>
      <c r="BO538" s="299" t="str">
        <f>IF($E$53&gt;0,"","WARNING: Col 1 - Greater than zero expected for your class!")</f>
        <v/>
      </c>
      <c r="BP538" s="299" t="str">
        <f>IF($E$54&gt;0,"","WARNING: Col 1 - Greater than zero expected for your class!")</f>
        <v/>
      </c>
      <c r="BQ538" s="299" t="str">
        <f>IF($E$70&gt;0,"","WARNING: Col 1 - Greater than zero expected for your class!")</f>
        <v/>
      </c>
      <c r="BR538" s="299" t="str">
        <f>IF($E$72&gt;0,"","WARNING: Col 1 - Greater than zero expected for your class!")</f>
        <v/>
      </c>
      <c r="BS538" s="299" t="str">
        <f>IF($E$104&gt;0,"","WARNING: Col 1 - Greater than zero expected for your class!")</f>
        <v/>
      </c>
      <c r="BT538" s="299" t="str">
        <f>IF($E$105&gt;0,"","WARNING: Col 1 - Greater than zero expected for your class!")</f>
        <v/>
      </c>
      <c r="BU538" s="299" t="str">
        <f>IF($E$106&gt;0,"","WARNING: Col 1 - Greater than zero expected for your class!")</f>
        <v/>
      </c>
      <c r="BV538" s="293" t="s">
        <v>108</v>
      </c>
    </row>
    <row r="539" spans="39:74" ht="15.6" hidden="1" x14ac:dyDescent="0.3">
      <c r="AM539" s="325" t="s">
        <v>189</v>
      </c>
      <c r="AN539" s="325" t="s">
        <v>190</v>
      </c>
      <c r="AO539" s="326">
        <v>0</v>
      </c>
      <c r="AP539" s="326">
        <v>220746</v>
      </c>
      <c r="AQ539" s="326">
        <v>-120756</v>
      </c>
      <c r="AR539" s="326">
        <v>0</v>
      </c>
      <c r="AS539" s="327">
        <v>0</v>
      </c>
      <c r="AT539" s="326">
        <v>-52009</v>
      </c>
      <c r="AU539" s="326">
        <v>0</v>
      </c>
      <c r="AV539" s="328">
        <v>47981</v>
      </c>
      <c r="AX539" s="303" t="s">
        <v>191</v>
      </c>
      <c r="AY539" s="301" t="str">
        <f>IF($E$38=0,"","WARNING: Col 1 - Zero entry expected for your class!")</f>
        <v>WARNING: Col 1 - Zero entry expected for your class!</v>
      </c>
      <c r="AZ539" s="300" t="s">
        <v>108</v>
      </c>
      <c r="BA539" s="301" t="str">
        <f>IF($E$40=0,"","WARNING: Col 1 - Zero entry expected for your class!")</f>
        <v>WARNING: Col 1 - Zero entry expected for your class!</v>
      </c>
      <c r="BB539" s="301" t="str">
        <f>IF($E$41=0,"","WARNING: Col 1 - Zero entry expected for your class!")</f>
        <v>WARNING: Col 1 - Zero entry expected for your class!</v>
      </c>
      <c r="BC539" s="299" t="str">
        <f>IF($E$43&gt;0,"","WARNING: Col 1 - Greater than zero expected for your class!")</f>
        <v/>
      </c>
      <c r="BD539" s="300" t="s">
        <v>108</v>
      </c>
      <c r="BE539" s="301" t="str">
        <f t="shared" si="18"/>
        <v/>
      </c>
      <c r="BF539" s="301" t="str">
        <f t="shared" si="17"/>
        <v/>
      </c>
      <c r="BG539" s="301" t="str">
        <f>IF($E$48=0,"","WARNING: Col 1 - Zero entry expected for your class!")</f>
        <v>WARNING: Col 1 - Zero entry expected for your class!</v>
      </c>
      <c r="BH539" s="301" t="str">
        <f>IF($E$52=0,"","WARNING: Col 1 - Zero entry expected for your class!")</f>
        <v>WARNING: Col 1 - Zero entry expected for your class!</v>
      </c>
      <c r="BI539" s="300" t="s">
        <v>108</v>
      </c>
      <c r="BJ539" s="301" t="str">
        <f>IF($E$61=0,"","WARNING: Col 1 - Zero entry expected for your class!")</f>
        <v>WARNING: Col 1 - Zero entry expected for your class!</v>
      </c>
      <c r="BK539" s="301" t="str">
        <f t="shared" si="16"/>
        <v/>
      </c>
      <c r="BL539" s="301" t="str">
        <f t="shared" ref="BL539:BL544" si="19">IF($E$64=0,"","WARNING: Col 1 - Zero entry expected for your class!")</f>
        <v/>
      </c>
      <c r="BM539" s="300" t="s">
        <v>108</v>
      </c>
      <c r="BN539" s="301" t="str">
        <f>IF($E$58=0,"","WARNING: Col 1 - Zero entry expected for your class!")</f>
        <v/>
      </c>
      <c r="BO539" s="301" t="str">
        <f>IF($E$53=0,"","WARNING: Col 1 - Zero entry expected for your class!")</f>
        <v>WARNING: Col 1 - Zero entry expected for your class!</v>
      </c>
      <c r="BP539" s="301" t="str">
        <f>IF($E$54=0,"","WARNING: Col 1 - Zero entry expected for your class!")</f>
        <v>WARNING: Col 1 - Zero entry expected for your class!</v>
      </c>
      <c r="BQ539" s="301" t="str">
        <f>IF($E$70=0,"","WARNING: Col 1 - Zero entry expected for your class!")</f>
        <v>WARNING: Col 1 - Zero entry expected for your class!</v>
      </c>
      <c r="BR539" s="301" t="str">
        <f>IF($E$72=0,"","WARNING: Col 1 - Zero entry expected for your class!")</f>
        <v>WARNING: Col 1 - Zero entry expected for your class!</v>
      </c>
      <c r="BS539" s="301" t="str">
        <f>IF($E$104=0,"","WARNING: Col 1 - Zero entry expected for your class!")</f>
        <v>WARNING: Col 1 - Zero entry expected for your class!</v>
      </c>
      <c r="BT539" s="304" t="str">
        <f>IF($E$105&gt;=0,"","WARNING: Col 1 - Greater than or equal to zero expected for your class!")</f>
        <v/>
      </c>
      <c r="BU539" s="304" t="str">
        <f>IF($E$106&gt;=0,"","WARNING: Col 1 - Greater than or equal to zero expected for your class!")</f>
        <v/>
      </c>
      <c r="BV539" s="293" t="s">
        <v>108</v>
      </c>
    </row>
    <row r="540" spans="39:74" ht="15.6" hidden="1" x14ac:dyDescent="0.3">
      <c r="AM540" s="325" t="s">
        <v>192</v>
      </c>
      <c r="AN540" s="325" t="s">
        <v>193</v>
      </c>
      <c r="AO540" s="326">
        <v>0</v>
      </c>
      <c r="AP540" s="326">
        <v>366507</v>
      </c>
      <c r="AQ540" s="326">
        <v>-135668</v>
      </c>
      <c r="AR540" s="326">
        <v>0</v>
      </c>
      <c r="AS540" s="327">
        <v>0</v>
      </c>
      <c r="AT540" s="326">
        <v>-96975</v>
      </c>
      <c r="AU540" s="326">
        <v>-379</v>
      </c>
      <c r="AV540" s="328">
        <v>133485</v>
      </c>
      <c r="AX540" s="303" t="s">
        <v>194</v>
      </c>
      <c r="AY540" s="301" t="str">
        <f>IF($E$38=0,"","WARNING: Col 1 - Zero entry expected for your class!")</f>
        <v>WARNING: Col 1 - Zero entry expected for your class!</v>
      </c>
      <c r="AZ540" s="300" t="s">
        <v>108</v>
      </c>
      <c r="BA540" s="301" t="str">
        <f>IF($E$40=0,"","WARNING: Col 1 - Zero entry expected for your class!")</f>
        <v>WARNING: Col 1 - Zero entry expected for your class!</v>
      </c>
      <c r="BB540" s="301" t="str">
        <f>IF($E$41=0,"","WARNING: Col 1 - Zero entry expected for your class!")</f>
        <v>WARNING: Col 1 - Zero entry expected for your class!</v>
      </c>
      <c r="BC540" s="301" t="str">
        <f>IF($E$43=0,"","WARNING: Col 1 - Zero entry expected for your class!")</f>
        <v>WARNING: Col 1 - Zero entry expected for your class!</v>
      </c>
      <c r="BD540" s="301" t="str">
        <f>IF($E$44=0,"","WARNING: Col 1 - Zero entry expected for your class!")</f>
        <v>WARNING: Col 1 - Zero entry expected for your class!</v>
      </c>
      <c r="BE540" s="301" t="str">
        <f t="shared" si="18"/>
        <v/>
      </c>
      <c r="BF540" s="301" t="str">
        <f t="shared" si="17"/>
        <v/>
      </c>
      <c r="BG540" s="301" t="str">
        <f>IF($E$48=0,"","WARNING: Col 1 - Zero entry expected for your class!")</f>
        <v>WARNING: Col 1 - Zero entry expected for your class!</v>
      </c>
      <c r="BH540" s="301" t="str">
        <f>IF($E$52=0,"","WARNING: Col 1 - Zero entry expected for your class!")</f>
        <v>WARNING: Col 1 - Zero entry expected for your class!</v>
      </c>
      <c r="BI540" s="300" t="s">
        <v>108</v>
      </c>
      <c r="BJ540" s="329" t="str">
        <f>IF($E$61&lt;0,"","WARNING: Col 1 - Negative entry expected for your class!")</f>
        <v>WARNING: Col 1 - Negative entry expected for your class!</v>
      </c>
      <c r="BK540" s="301" t="str">
        <f t="shared" si="16"/>
        <v/>
      </c>
      <c r="BL540" s="301" t="str">
        <f t="shared" si="19"/>
        <v/>
      </c>
      <c r="BM540" s="300" t="s">
        <v>108</v>
      </c>
      <c r="BN540" s="301" t="str">
        <f>IF($E$58=0,"","WARNING: Col 1 - Zero entry expected for your class!")</f>
        <v/>
      </c>
      <c r="BO540" s="301" t="str">
        <f>IF($E$53=0,"","WARNING: Col 1 - Zero entry expected for your class!")</f>
        <v>WARNING: Col 1 - Zero entry expected for your class!</v>
      </c>
      <c r="BP540" s="301" t="str">
        <f>IF($E$54=0,"","WARNING: Col 1 - Zero entry expected for your class!")</f>
        <v>WARNING: Col 1 - Zero entry expected for your class!</v>
      </c>
      <c r="BQ540" s="301" t="str">
        <f>IF($E$70=0,"","WARNING: Col 1 - Zero entry expected for your class!")</f>
        <v>WARNING: Col 1 - Zero entry expected for your class!</v>
      </c>
      <c r="BR540" s="301" t="str">
        <f>IF($E$72=0,"","WARNING: Col 1 - Zero entry expected for your class!")</f>
        <v>WARNING: Col 1 - Zero entry expected for your class!</v>
      </c>
      <c r="BS540" s="301" t="str">
        <f>IF($E$104=0,"","WARNING: Col 1 - Zero entry expected for your class!")</f>
        <v>WARNING: Col 1 - Zero entry expected for your class!</v>
      </c>
      <c r="BT540" s="304" t="str">
        <f>IF($E$105&gt;=0,"","WARNING: Col 1 - Greater than or equal to zero expected for your class!")</f>
        <v/>
      </c>
      <c r="BU540" s="304" t="str">
        <f>IF($E$106&gt;=0,"","WARNING: Col 1 - Greater than or equal to zero expected for your class!")</f>
        <v/>
      </c>
      <c r="BV540" s="293" t="s">
        <v>108</v>
      </c>
    </row>
    <row r="541" spans="39:74" ht="15.6" hidden="1" x14ac:dyDescent="0.3">
      <c r="AM541" s="325" t="s">
        <v>195</v>
      </c>
      <c r="AN541" s="325" t="s">
        <v>196</v>
      </c>
      <c r="AO541" s="326">
        <v>774</v>
      </c>
      <c r="AP541" s="326">
        <v>18972</v>
      </c>
      <c r="AQ541" s="326">
        <v>-7406</v>
      </c>
      <c r="AR541" s="326">
        <v>0</v>
      </c>
      <c r="AS541" s="327">
        <v>0</v>
      </c>
      <c r="AT541" s="326">
        <v>-4064</v>
      </c>
      <c r="AU541" s="326">
        <v>-94</v>
      </c>
      <c r="AV541" s="328">
        <v>7408</v>
      </c>
      <c r="AX541" s="303" t="s">
        <v>197</v>
      </c>
      <c r="AY541" s="299" t="str">
        <f>IF($E$38&gt;0,"","WARNING: Col 1 - Greater than zero expected for your class!")</f>
        <v/>
      </c>
      <c r="AZ541" s="299" t="str">
        <f>IF($E$39&gt;0,"","WARNING: Col 1 - Greater than zero expected for your class!")</f>
        <v/>
      </c>
      <c r="BA541" s="299" t="str">
        <f>IF($E$40&gt;0,"","WARNING: Col 1 - Greater than zero expected for your class!")</f>
        <v/>
      </c>
      <c r="BB541" s="300" t="s">
        <v>108</v>
      </c>
      <c r="BC541" s="299" t="str">
        <f>IF($E$43&gt;0,"","WARNING: Col 1 - Greater than zero expected for your class!")</f>
        <v/>
      </c>
      <c r="BD541" s="299" t="str">
        <f>IF($E$44&gt;0,"","WARNING: Col 1 - Greater than zero expected for your class!")</f>
        <v/>
      </c>
      <c r="BE541" s="301" t="str">
        <f t="shared" si="18"/>
        <v/>
      </c>
      <c r="BF541" s="299" t="str">
        <f>IF($E$47&gt;0,"","WARNING: Col 1 - Greater than zero expected for your class!")</f>
        <v>WARNING: Col 1 - Greater than zero expected for your class!</v>
      </c>
      <c r="BG541" s="299" t="str">
        <f>IF($E$48&gt;0,"","WARNING: Col 1 - Greater than zero expected for your class!")</f>
        <v/>
      </c>
      <c r="BH541" s="300" t="s">
        <v>108</v>
      </c>
      <c r="BI541" s="300" t="s">
        <v>108</v>
      </c>
      <c r="BJ541" s="301" t="str">
        <f>IF($E$61=0,"","WARNING: Col 1 - Zero entry expected for your class!")</f>
        <v>WARNING: Col 1 - Zero entry expected for your class!</v>
      </c>
      <c r="BK541" s="301" t="str">
        <f t="shared" si="16"/>
        <v/>
      </c>
      <c r="BL541" s="301" t="str">
        <f t="shared" si="19"/>
        <v/>
      </c>
      <c r="BM541" s="300" t="s">
        <v>108</v>
      </c>
      <c r="BN541" s="300" t="s">
        <v>108</v>
      </c>
      <c r="BO541" s="299" t="str">
        <f>IF($E$53&gt;0,"","WARNING: Col 1 - Greater than zero expected for your class!")</f>
        <v/>
      </c>
      <c r="BP541" s="299" t="str">
        <f>IF($E$54&gt;0,"","WARNING: Col 1 - Greater than zero expected for your class!")</f>
        <v/>
      </c>
      <c r="BQ541" s="299" t="str">
        <f>IF($E$70&gt;0,"","WARNING: Col 1 - Greater than zero expected for your class!")</f>
        <v/>
      </c>
      <c r="BR541" s="301" t="str">
        <f>IF($E$72=0,"","WARNING: Col 1 - Zero entry expected for your class!")</f>
        <v>WARNING: Col 1 - Zero entry expected for your class!</v>
      </c>
      <c r="BS541" s="299" t="str">
        <f>IF($E$104&gt;0,"","WARNING: Col 1 - Greater than zero expected for your class!")</f>
        <v/>
      </c>
      <c r="BT541" s="299" t="str">
        <f>IF($E$105&gt;0,"","WARNING: Col 1 - Greater than zero expected for your class!")</f>
        <v/>
      </c>
      <c r="BU541" s="299" t="str">
        <f>IF($E$106&gt;0,"","WARNING: Col 1 - Greater than zero expected for your class!")</f>
        <v/>
      </c>
      <c r="BV541" s="293" t="s">
        <v>108</v>
      </c>
    </row>
    <row r="542" spans="39:74" ht="15.6" hidden="1" x14ac:dyDescent="0.3">
      <c r="AM542" s="325" t="s">
        <v>198</v>
      </c>
      <c r="AN542" s="325" t="s">
        <v>199</v>
      </c>
      <c r="AO542" s="326">
        <v>2946</v>
      </c>
      <c r="AP542" s="326">
        <v>13461</v>
      </c>
      <c r="AQ542" s="326">
        <v>-2916</v>
      </c>
      <c r="AR542" s="326">
        <v>0</v>
      </c>
      <c r="AS542" s="327">
        <v>0</v>
      </c>
      <c r="AT542" s="326">
        <v>-3325</v>
      </c>
      <c r="AU542" s="326">
        <v>59</v>
      </c>
      <c r="AV542" s="328">
        <v>7279</v>
      </c>
      <c r="AX542" s="303" t="s">
        <v>200</v>
      </c>
      <c r="AY542" s="301" t="str">
        <f>IF($E$38=0,"","WARNING: Col 1 - Zero entry expected for your class!")</f>
        <v>WARNING: Col 1 - Zero entry expected for your class!</v>
      </c>
      <c r="AZ542" s="300" t="s">
        <v>108</v>
      </c>
      <c r="BA542" s="300" t="s">
        <v>108</v>
      </c>
      <c r="BB542" s="299" t="str">
        <f>IF($E$41&gt;0,"","WARNING: Col 1 - Greater than zero expected for your class!")</f>
        <v/>
      </c>
      <c r="BC542" s="299" t="str">
        <f>IF($E$43&gt;0,"","WARNING: Col 1 - Greater than zero expected for your class!")</f>
        <v/>
      </c>
      <c r="BD542" s="299" t="str">
        <f>IF($E$44&gt;0,"","WARNING: Col 1 - Greater than zero expected for your class!")</f>
        <v/>
      </c>
      <c r="BE542" s="301" t="str">
        <f t="shared" si="18"/>
        <v/>
      </c>
      <c r="BF542" s="301" t="str">
        <f>IF($E$47=0,"","WARNING: Col 1 - Zero entry expected for your class!")</f>
        <v/>
      </c>
      <c r="BG542" s="301" t="str">
        <f>IF($E$48=0,"","WARNING: Col 1 - Zero entry expected for your class!")</f>
        <v>WARNING: Col 1 - Zero entry expected for your class!</v>
      </c>
      <c r="BH542" s="301" t="str">
        <f>IF($E$52=0,"","WARNING: Col 1 - Zero entry expected for your class!")</f>
        <v>WARNING: Col 1 - Zero entry expected for your class!</v>
      </c>
      <c r="BI542" s="300" t="s">
        <v>108</v>
      </c>
      <c r="BJ542" s="301" t="str">
        <f>IF($E$61=0,"","WARNING: Col 1 - Zero entry expected for your class!")</f>
        <v>WARNING: Col 1 - Zero entry expected for your class!</v>
      </c>
      <c r="BK542" s="301" t="str">
        <f t="shared" si="16"/>
        <v/>
      </c>
      <c r="BL542" s="301" t="str">
        <f t="shared" si="19"/>
        <v/>
      </c>
      <c r="BM542" s="300" t="s">
        <v>108</v>
      </c>
      <c r="BN542" s="300" t="s">
        <v>108</v>
      </c>
      <c r="BO542" s="299" t="str">
        <f>IF($E$53&gt;0,"","WARNING: Col 1 - Greater than zero expected for your class!")</f>
        <v/>
      </c>
      <c r="BP542" s="304" t="str">
        <f>IF($E$54&gt;=0,"","WARNING: Col 1 - Greater than or equal to zero expected for your class!")</f>
        <v/>
      </c>
      <c r="BQ542" s="299" t="str">
        <f>IF($E$70&gt;0,"","WARNING: Col 1 - Greater than zero expected for your class!")</f>
        <v/>
      </c>
      <c r="BR542" s="301" t="str">
        <f>IF($E$72=0,"","WARNING: Col 1 - Zero entry expected for your class!")</f>
        <v>WARNING: Col 1 - Zero entry expected for your class!</v>
      </c>
      <c r="BS542" s="301" t="str">
        <f>IF($E$104=0,"","WARNING: Col 1 - Zero entry expected for your class!")</f>
        <v>WARNING: Col 1 - Zero entry expected for your class!</v>
      </c>
      <c r="BT542" s="299" t="str">
        <f>IF($E$105&gt;0,"","WARNING: Col 1 - Greater than zero expected for your class!")</f>
        <v/>
      </c>
      <c r="BU542" s="299" t="str">
        <f>IF($E$106&gt;0,"","WARNING: Col 1 - Greater than zero expected for your class!")</f>
        <v/>
      </c>
      <c r="BV542" s="293" t="s">
        <v>108</v>
      </c>
    </row>
    <row r="543" spans="39:74" ht="15.6" hidden="1" x14ac:dyDescent="0.3">
      <c r="AM543" s="325" t="s">
        <v>201</v>
      </c>
      <c r="AN543" s="325" t="s">
        <v>202</v>
      </c>
      <c r="AO543" s="326">
        <v>3189</v>
      </c>
      <c r="AP543" s="326">
        <v>15962</v>
      </c>
      <c r="AQ543" s="326">
        <v>-3972</v>
      </c>
      <c r="AR543" s="326">
        <v>0</v>
      </c>
      <c r="AS543" s="327">
        <v>0</v>
      </c>
      <c r="AT543" s="326">
        <v>-3088</v>
      </c>
      <c r="AU543" s="326">
        <v>-18</v>
      </c>
      <c r="AV543" s="328">
        <v>8884</v>
      </c>
      <c r="AX543" s="303" t="s">
        <v>203</v>
      </c>
      <c r="AY543" s="299" t="str">
        <f>IF($E$38&gt;0,"","WARNING: Col 1 - Greater than zero expected for your class!")</f>
        <v/>
      </c>
      <c r="AZ543" s="299" t="str">
        <f>IF($E$39&gt;0,"","WARNING: Col 1 - Greater than zero expected for your class!")</f>
        <v/>
      </c>
      <c r="BA543" s="299" t="str">
        <f>IF($E$40&gt;0,"","WARNING: Col 1 - Greater than zero expected for your class!")</f>
        <v/>
      </c>
      <c r="BB543" s="299" t="str">
        <f>IF($E$41&gt;0,"","WARNING: Col 1 - Greater than zero expected for your class!")</f>
        <v/>
      </c>
      <c r="BC543" s="299" t="str">
        <f>IF($E$43&gt;0,"","WARNING: Col 1 - Greater than zero expected for your class!")</f>
        <v/>
      </c>
      <c r="BD543" s="299" t="str">
        <f>IF($E$44&gt;0,"","WARNING: Col 1 - Greater than zero expected for your class!")</f>
        <v/>
      </c>
      <c r="BE543" s="301" t="str">
        <f t="shared" si="18"/>
        <v/>
      </c>
      <c r="BF543" s="300" t="s">
        <v>108</v>
      </c>
      <c r="BG543" s="299" t="str">
        <f>IF($E$48&gt;0,"","WARNING: Col 1 - Greater than zero expected for your class!")</f>
        <v/>
      </c>
      <c r="BH543" s="299" t="str">
        <f>IF($E$52&gt;0,"","WARNING: Col 1 - Greater than zero expected for your class!")</f>
        <v/>
      </c>
      <c r="BI543" s="300" t="s">
        <v>108</v>
      </c>
      <c r="BJ543" s="301" t="str">
        <f>IF($E$61=0,"","WARNING: Col 1 - Zero entry expected for your class!")</f>
        <v>WARNING: Col 1 - Zero entry expected for your class!</v>
      </c>
      <c r="BK543" s="301" t="str">
        <f t="shared" si="16"/>
        <v/>
      </c>
      <c r="BL543" s="301" t="str">
        <f t="shared" si="19"/>
        <v/>
      </c>
      <c r="BM543" s="300" t="s">
        <v>108</v>
      </c>
      <c r="BN543" s="300" t="s">
        <v>108</v>
      </c>
      <c r="BO543" s="299" t="str">
        <f>IF($E$53&gt;0,"","WARNING: Col 1 - Greater than zero expected for your class!")</f>
        <v/>
      </c>
      <c r="BP543" s="304" t="str">
        <f>IF($E$54&gt;=0,"","WARNING: Col 1 - Greater than or equal to zero expected for your class!")</f>
        <v/>
      </c>
      <c r="BQ543" s="299" t="str">
        <f>IF($E$70&gt;0,"","WARNING: Col 1 - Greater than zero expected for your class!")</f>
        <v/>
      </c>
      <c r="BR543" s="299" t="str">
        <f>IF($E$72&gt;0,"","WARNING: Col 1 - Greater than zero expected for your class!")</f>
        <v/>
      </c>
      <c r="BS543" s="299" t="str">
        <f>IF($E$104&gt;0,"","WARNING: Col 1 - Greater than zero expected for your class!")</f>
        <v/>
      </c>
      <c r="BT543" s="299" t="str">
        <f>IF($E$105&gt;0,"","WARNING: Col 1 - Greater than zero expected for your class!")</f>
        <v/>
      </c>
      <c r="BU543" s="299" t="str">
        <f>IF($E$106&gt;0,"","WARNING: Col 1 - Greater than zero expected for your class!")</f>
        <v/>
      </c>
      <c r="BV543" s="293" t="s">
        <v>108</v>
      </c>
    </row>
    <row r="544" spans="39:74" ht="16.2" hidden="1" thickBot="1" x14ac:dyDescent="0.35">
      <c r="AM544" s="325" t="s">
        <v>204</v>
      </c>
      <c r="AN544" s="325" t="s">
        <v>205</v>
      </c>
      <c r="AO544" s="326">
        <v>2011</v>
      </c>
      <c r="AP544" s="326">
        <v>102075</v>
      </c>
      <c r="AQ544" s="326">
        <v>-35102</v>
      </c>
      <c r="AR544" s="326">
        <v>0</v>
      </c>
      <c r="AS544" s="327">
        <v>0</v>
      </c>
      <c r="AT544" s="326">
        <v>-30624</v>
      </c>
      <c r="AU544" s="326">
        <v>254</v>
      </c>
      <c r="AV544" s="328">
        <v>36603</v>
      </c>
      <c r="AX544" s="330" t="s">
        <v>206</v>
      </c>
      <c r="AY544" s="301" t="str">
        <f>IF($E$38=0,"","WARNING: Col 1 - Zero entry expected for your class!")</f>
        <v>WARNING: Col 1 - Zero entry expected for your class!</v>
      </c>
      <c r="AZ544" s="301" t="str">
        <f>IF($E$39=0,"","WARNING: Col 1 - Zero entry expected for your class!")</f>
        <v>WARNING: Col 1 - Zero entry expected for your class!</v>
      </c>
      <c r="BA544" s="301" t="str">
        <f>IF($E$40=0,"","WARNING: Col 1 - Zero entry expected for your class!")</f>
        <v>WARNING: Col 1 - Zero entry expected for your class!</v>
      </c>
      <c r="BB544" s="301" t="str">
        <f>IF($E$41=0,"","WARNING: Col 1 - Zero entry expected for your class!")</f>
        <v>WARNING: Col 1 - Zero entry expected for your class!</v>
      </c>
      <c r="BC544" s="301" t="str">
        <f>IF($E$43=0,"","WARNING: Col 1 - Zero entry expected for your class!")</f>
        <v>WARNING: Col 1 - Zero entry expected for your class!</v>
      </c>
      <c r="BD544" s="299" t="str">
        <f>IF($E$44&gt;0,"","WARNING: Col 1 - Greater than zero expected for your class!")</f>
        <v/>
      </c>
      <c r="BE544" s="301" t="str">
        <f t="shared" si="18"/>
        <v/>
      </c>
      <c r="BF544" s="301" t="str">
        <f>IF($E$47=0,"","WARNING: Col 1 - Zero entry expected for your class!")</f>
        <v/>
      </c>
      <c r="BG544" s="301" t="str">
        <f>IF($E$48=0,"","WARNING: Col 1 - Zero entry expected for your class!")</f>
        <v>WARNING: Col 1 - Zero entry expected for your class!</v>
      </c>
      <c r="BH544" s="301" t="str">
        <f>IF($E$52=0,"","WARNING: Col 1 - Zero entry expected for your class!")</f>
        <v>WARNING: Col 1 - Zero entry expected for your class!</v>
      </c>
      <c r="BI544" s="300" t="s">
        <v>108</v>
      </c>
      <c r="BJ544" s="301" t="str">
        <f>IF($E$61=0,"","WARNING: Col 1 - Zero entry expected for your class!")</f>
        <v>WARNING: Col 1 - Zero entry expected for your class!</v>
      </c>
      <c r="BK544" s="329" t="str">
        <f>IF($E$62&lt;0,"","WARNING: Col 1 - Negative entry expected for your class!")</f>
        <v>WARNING: Col 1 - Negative entry expected for your class!</v>
      </c>
      <c r="BL544" s="301" t="str">
        <f t="shared" si="19"/>
        <v/>
      </c>
      <c r="BM544" s="300" t="s">
        <v>108</v>
      </c>
      <c r="BN544" s="301" t="str">
        <f>IF($E$58=0,"","WARNING: Col 1 - Zero entry expected for your class!")</f>
        <v/>
      </c>
      <c r="BO544" s="301" t="str">
        <f>IF($E$53=0,"","WARNING: Col 1 - Zero entry expected for your class!")</f>
        <v>WARNING: Col 1 - Zero entry expected for your class!</v>
      </c>
      <c r="BP544" s="301" t="str">
        <f>IF($E$54=0,"","WARNING: Col 1 - Zero entry expected for your class!")</f>
        <v>WARNING: Col 1 - Zero entry expected for your class!</v>
      </c>
      <c r="BQ544" s="301" t="str">
        <f>IF($E$70=0,"","WARNING: Col 1 - Zero entry expected for your class!")</f>
        <v>WARNING: Col 1 - Zero entry expected for your class!</v>
      </c>
      <c r="BR544" s="301" t="str">
        <f>IF($E$72=0,"","WARNING: Col 1 - Zero entry expected for your class!")</f>
        <v>WARNING: Col 1 - Zero entry expected for your class!</v>
      </c>
      <c r="BS544" s="301" t="str">
        <f>IF($E$104=0,"","WARNING: Col 1 - Zero entry expected for your class!")</f>
        <v>WARNING: Col 1 - Zero entry expected for your class!</v>
      </c>
      <c r="BT544" s="304" t="str">
        <f>IF($E$105&gt;=0,"","WARNING: Col 1 - Greater than or equal to zero expected for your class!")</f>
        <v/>
      </c>
      <c r="BU544" s="304" t="str">
        <f>IF($E$106&gt;=0,"","WARNING: Col 1 - Greater than or equal to zero expected for your class!")</f>
        <v/>
      </c>
      <c r="BV544" s="293" t="s">
        <v>108</v>
      </c>
    </row>
    <row r="545" spans="39:48" hidden="1" x14ac:dyDescent="0.25">
      <c r="AM545" s="325" t="s">
        <v>207</v>
      </c>
      <c r="AN545" s="325" t="s">
        <v>208</v>
      </c>
      <c r="AO545" s="326">
        <v>2411</v>
      </c>
      <c r="AP545" s="326">
        <v>151464</v>
      </c>
      <c r="AQ545" s="326">
        <v>-49613</v>
      </c>
      <c r="AR545" s="326">
        <v>0</v>
      </c>
      <c r="AS545" s="327">
        <v>0</v>
      </c>
      <c r="AT545" s="326">
        <v>-40216</v>
      </c>
      <c r="AU545" s="326">
        <v>-46</v>
      </c>
      <c r="AV545" s="328">
        <v>61589</v>
      </c>
    </row>
    <row r="546" spans="39:48" hidden="1" x14ac:dyDescent="0.25">
      <c r="AM546" s="325" t="s">
        <v>209</v>
      </c>
      <c r="AN546" s="325" t="s">
        <v>210</v>
      </c>
      <c r="AO546" s="326">
        <v>0</v>
      </c>
      <c r="AP546" s="326">
        <v>149200</v>
      </c>
      <c r="AQ546" s="326">
        <v>-56597</v>
      </c>
      <c r="AR546" s="326">
        <v>0</v>
      </c>
      <c r="AS546" s="327">
        <v>0</v>
      </c>
      <c r="AT546" s="326">
        <v>-40336</v>
      </c>
      <c r="AU546" s="326">
        <v>-499</v>
      </c>
      <c r="AV546" s="328">
        <v>51768</v>
      </c>
    </row>
    <row r="547" spans="39:48" hidden="1" x14ac:dyDescent="0.25">
      <c r="AM547" s="325" t="s">
        <v>211</v>
      </c>
      <c r="AN547" s="325" t="s">
        <v>212</v>
      </c>
      <c r="AO547" s="326">
        <v>192</v>
      </c>
      <c r="AP547" s="326">
        <v>146489</v>
      </c>
      <c r="AQ547" s="326">
        <v>-78185</v>
      </c>
      <c r="AR547" s="326">
        <v>0</v>
      </c>
      <c r="AS547" s="327">
        <v>0</v>
      </c>
      <c r="AT547" s="326">
        <v>-33858</v>
      </c>
      <c r="AU547" s="326">
        <v>-400</v>
      </c>
      <c r="AV547" s="328">
        <v>34046</v>
      </c>
    </row>
    <row r="548" spans="39:48" hidden="1" x14ac:dyDescent="0.25">
      <c r="AM548" s="325" t="s">
        <v>213</v>
      </c>
      <c r="AN548" s="325" t="s">
        <v>214</v>
      </c>
      <c r="AO548" s="326">
        <v>814</v>
      </c>
      <c r="AP548" s="326">
        <v>127412</v>
      </c>
      <c r="AQ548" s="326">
        <v>-33852</v>
      </c>
      <c r="AR548" s="326">
        <v>0</v>
      </c>
      <c r="AS548" s="327">
        <v>0</v>
      </c>
      <c r="AT548" s="326">
        <v>-37215</v>
      </c>
      <c r="AU548" s="326">
        <v>0</v>
      </c>
      <c r="AV548" s="328">
        <v>56345</v>
      </c>
    </row>
    <row r="549" spans="39:48" hidden="1" x14ac:dyDescent="0.25">
      <c r="AM549" s="325" t="s">
        <v>215</v>
      </c>
      <c r="AN549" s="325" t="s">
        <v>216</v>
      </c>
      <c r="AO549" s="326">
        <v>2692</v>
      </c>
      <c r="AP549" s="326">
        <v>139229</v>
      </c>
      <c r="AQ549" s="326">
        <v>-33427</v>
      </c>
      <c r="AR549" s="326">
        <v>0</v>
      </c>
      <c r="AS549" s="327">
        <v>0</v>
      </c>
      <c r="AT549" s="326">
        <v>-42226</v>
      </c>
      <c r="AU549" s="326">
        <v>300</v>
      </c>
      <c r="AV549" s="328">
        <v>63876</v>
      </c>
    </row>
    <row r="550" spans="39:48" hidden="1" x14ac:dyDescent="0.25">
      <c r="AM550" s="325" t="s">
        <v>217</v>
      </c>
      <c r="AN550" s="325" t="s">
        <v>218</v>
      </c>
      <c r="AO550" s="326">
        <v>2731</v>
      </c>
      <c r="AP550" s="326">
        <v>235169</v>
      </c>
      <c r="AQ550" s="326">
        <v>-107315</v>
      </c>
      <c r="AR550" s="326">
        <v>0</v>
      </c>
      <c r="AS550" s="327">
        <v>0</v>
      </c>
      <c r="AT550" s="326">
        <v>-58782</v>
      </c>
      <c r="AU550" s="326">
        <v>151</v>
      </c>
      <c r="AV550" s="328">
        <v>69223</v>
      </c>
    </row>
    <row r="551" spans="39:48" hidden="1" x14ac:dyDescent="0.25">
      <c r="AM551" s="325" t="s">
        <v>219</v>
      </c>
      <c r="AN551" s="325" t="s">
        <v>220</v>
      </c>
      <c r="AO551" s="326">
        <v>0</v>
      </c>
      <c r="AP551" s="326">
        <v>434140</v>
      </c>
      <c r="AQ551" s="326">
        <v>-139480</v>
      </c>
      <c r="AR551" s="326">
        <v>0</v>
      </c>
      <c r="AS551" s="327">
        <v>0</v>
      </c>
      <c r="AT551" s="326">
        <v>-120536</v>
      </c>
      <c r="AU551" s="326">
        <v>-469</v>
      </c>
      <c r="AV551" s="328">
        <v>173655</v>
      </c>
    </row>
    <row r="552" spans="39:48" hidden="1" x14ac:dyDescent="0.25">
      <c r="AM552" s="325" t="s">
        <v>221</v>
      </c>
      <c r="AN552" s="325" t="s">
        <v>222</v>
      </c>
      <c r="AO552" s="326">
        <v>2148</v>
      </c>
      <c r="AP552" s="326">
        <v>19473</v>
      </c>
      <c r="AQ552" s="326">
        <v>-5350</v>
      </c>
      <c r="AR552" s="326">
        <v>0</v>
      </c>
      <c r="AS552" s="327">
        <v>0</v>
      </c>
      <c r="AT552" s="326">
        <v>-4540</v>
      </c>
      <c r="AU552" s="326">
        <v>-128</v>
      </c>
      <c r="AV552" s="328">
        <v>9455</v>
      </c>
    </row>
    <row r="553" spans="39:48" hidden="1" x14ac:dyDescent="0.25">
      <c r="AM553" s="325" t="s">
        <v>223</v>
      </c>
      <c r="AN553" s="325" t="s">
        <v>224</v>
      </c>
      <c r="AO553" s="326">
        <v>1793</v>
      </c>
      <c r="AP553" s="326">
        <v>10618</v>
      </c>
      <c r="AQ553" s="326">
        <v>-850</v>
      </c>
      <c r="AR553" s="326">
        <v>0</v>
      </c>
      <c r="AS553" s="327">
        <v>0</v>
      </c>
      <c r="AT553" s="326">
        <v>-2410</v>
      </c>
      <c r="AU553" s="326">
        <v>-7</v>
      </c>
      <c r="AV553" s="328">
        <v>7351</v>
      </c>
    </row>
    <row r="554" spans="39:48" hidden="1" x14ac:dyDescent="0.25">
      <c r="AM554" s="325" t="s">
        <v>225</v>
      </c>
      <c r="AN554" s="325" t="s">
        <v>226</v>
      </c>
      <c r="AO554" s="326">
        <v>989</v>
      </c>
      <c r="AP554" s="326">
        <v>6944</v>
      </c>
      <c r="AQ554" s="326">
        <v>-868</v>
      </c>
      <c r="AR554" s="326">
        <v>0</v>
      </c>
      <c r="AS554" s="327">
        <v>0</v>
      </c>
      <c r="AT554" s="326">
        <v>-1682</v>
      </c>
      <c r="AU554" s="326">
        <v>18</v>
      </c>
      <c r="AV554" s="328">
        <v>4412</v>
      </c>
    </row>
    <row r="555" spans="39:48" hidden="1" x14ac:dyDescent="0.25">
      <c r="AM555" s="325" t="s">
        <v>227</v>
      </c>
      <c r="AN555" s="325" t="s">
        <v>228</v>
      </c>
      <c r="AO555" s="326">
        <v>1680</v>
      </c>
      <c r="AP555" s="326">
        <v>17697</v>
      </c>
      <c r="AQ555" s="326">
        <v>-4141</v>
      </c>
      <c r="AR555" s="326">
        <v>0</v>
      </c>
      <c r="AS555" s="327">
        <v>0</v>
      </c>
      <c r="AT555" s="326">
        <v>-4392</v>
      </c>
      <c r="AU555" s="326">
        <v>33</v>
      </c>
      <c r="AV555" s="328">
        <v>9197</v>
      </c>
    </row>
    <row r="556" spans="39:48" hidden="1" x14ac:dyDescent="0.25">
      <c r="AM556" s="325" t="s">
        <v>229</v>
      </c>
      <c r="AN556" s="325" t="s">
        <v>230</v>
      </c>
      <c r="AO556" s="326">
        <v>335</v>
      </c>
      <c r="AP556" s="326">
        <v>187453</v>
      </c>
      <c r="AQ556" s="326">
        <v>-95397</v>
      </c>
      <c r="AR556" s="326">
        <v>0</v>
      </c>
      <c r="AS556" s="327">
        <v>0</v>
      </c>
      <c r="AT556" s="326">
        <v>-44126</v>
      </c>
      <c r="AU556" s="326">
        <v>-414</v>
      </c>
      <c r="AV556" s="328">
        <v>47516</v>
      </c>
    </row>
    <row r="557" spans="39:48" hidden="1" x14ac:dyDescent="0.25">
      <c r="AM557" s="325" t="s">
        <v>231</v>
      </c>
      <c r="AN557" s="325" t="s">
        <v>232</v>
      </c>
      <c r="AO557" s="326">
        <v>0</v>
      </c>
      <c r="AP557" s="326">
        <v>466095</v>
      </c>
      <c r="AQ557" s="326">
        <v>-161288</v>
      </c>
      <c r="AR557" s="326">
        <v>0</v>
      </c>
      <c r="AS557" s="327">
        <v>0</v>
      </c>
      <c r="AT557" s="326">
        <v>-140759</v>
      </c>
      <c r="AU557" s="326">
        <v>-376</v>
      </c>
      <c r="AV557" s="328">
        <v>163672</v>
      </c>
    </row>
    <row r="558" spans="39:48" hidden="1" x14ac:dyDescent="0.25">
      <c r="AM558" s="325" t="s">
        <v>233</v>
      </c>
      <c r="AN558" s="325" t="s">
        <v>234</v>
      </c>
      <c r="AO558" s="326">
        <v>0</v>
      </c>
      <c r="AP558" s="326">
        <v>15535</v>
      </c>
      <c r="AQ558" s="326">
        <v>-7711</v>
      </c>
      <c r="AR558" s="326">
        <v>0</v>
      </c>
      <c r="AS558" s="327">
        <v>0</v>
      </c>
      <c r="AT558" s="326">
        <v>-3014</v>
      </c>
      <c r="AU558" s="326">
        <v>-31</v>
      </c>
      <c r="AV558" s="328">
        <v>4779</v>
      </c>
    </row>
    <row r="559" spans="39:48" hidden="1" x14ac:dyDescent="0.25">
      <c r="AM559" s="325" t="s">
        <v>235</v>
      </c>
      <c r="AN559" s="325" t="s">
        <v>236</v>
      </c>
      <c r="AO559" s="326">
        <v>956</v>
      </c>
      <c r="AP559" s="326">
        <v>8739</v>
      </c>
      <c r="AQ559" s="326">
        <v>-2793</v>
      </c>
      <c r="AR559" s="326">
        <v>0</v>
      </c>
      <c r="AS559" s="327">
        <v>0</v>
      </c>
      <c r="AT559" s="326">
        <v>-2027</v>
      </c>
      <c r="AU559" s="326">
        <v>0</v>
      </c>
      <c r="AV559" s="328">
        <v>3919</v>
      </c>
    </row>
    <row r="560" spans="39:48" hidden="1" x14ac:dyDescent="0.25">
      <c r="AM560" s="325" t="s">
        <v>237</v>
      </c>
      <c r="AN560" s="325" t="s">
        <v>238</v>
      </c>
      <c r="AO560" s="326">
        <v>439</v>
      </c>
      <c r="AP560" s="326">
        <v>12662</v>
      </c>
      <c r="AQ560" s="326">
        <v>-4361</v>
      </c>
      <c r="AR560" s="326">
        <v>0</v>
      </c>
      <c r="AS560" s="327">
        <v>0</v>
      </c>
      <c r="AT560" s="326">
        <v>-2297</v>
      </c>
      <c r="AU560" s="326">
        <v>-105</v>
      </c>
      <c r="AV560" s="328">
        <v>5899</v>
      </c>
    </row>
    <row r="561" spans="39:48" hidden="1" x14ac:dyDescent="0.25">
      <c r="AM561" s="325" t="s">
        <v>239</v>
      </c>
      <c r="AN561" s="325" t="s">
        <v>240</v>
      </c>
      <c r="AO561" s="326">
        <v>2816</v>
      </c>
      <c r="AP561" s="326">
        <v>16841</v>
      </c>
      <c r="AQ561" s="326">
        <v>-4430</v>
      </c>
      <c r="AR561" s="326">
        <v>0</v>
      </c>
      <c r="AS561" s="327">
        <v>0</v>
      </c>
      <c r="AT561" s="326">
        <v>-4301</v>
      </c>
      <c r="AU561" s="326">
        <v>14</v>
      </c>
      <c r="AV561" s="328">
        <v>8124</v>
      </c>
    </row>
    <row r="562" spans="39:48" hidden="1" x14ac:dyDescent="0.25">
      <c r="AM562" s="325" t="s">
        <v>241</v>
      </c>
      <c r="AN562" s="325" t="s">
        <v>242</v>
      </c>
      <c r="AO562" s="326">
        <v>2224</v>
      </c>
      <c r="AP562" s="326">
        <v>11988</v>
      </c>
      <c r="AQ562" s="326">
        <v>-2370</v>
      </c>
      <c r="AR562" s="326">
        <v>0</v>
      </c>
      <c r="AS562" s="327">
        <v>0</v>
      </c>
      <c r="AT562" s="326">
        <v>-3569</v>
      </c>
      <c r="AU562" s="326">
        <v>-5</v>
      </c>
      <c r="AV562" s="328">
        <v>6044</v>
      </c>
    </row>
    <row r="563" spans="39:48" hidden="1" x14ac:dyDescent="0.25">
      <c r="AM563" s="325" t="s">
        <v>243</v>
      </c>
      <c r="AN563" s="325" t="s">
        <v>244</v>
      </c>
      <c r="AO563" s="326">
        <v>21</v>
      </c>
      <c r="AP563" s="326">
        <v>146862</v>
      </c>
      <c r="AQ563" s="326">
        <v>-80196</v>
      </c>
      <c r="AR563" s="326">
        <v>0</v>
      </c>
      <c r="AS563" s="327">
        <v>0</v>
      </c>
      <c r="AT563" s="326">
        <v>-33007</v>
      </c>
      <c r="AU563" s="326">
        <v>-170</v>
      </c>
      <c r="AV563" s="328">
        <v>33489</v>
      </c>
    </row>
    <row r="564" spans="39:48" hidden="1" x14ac:dyDescent="0.25">
      <c r="AM564" s="325" t="s">
        <v>245</v>
      </c>
      <c r="AN564" s="325" t="s">
        <v>246</v>
      </c>
      <c r="AO564" s="326">
        <v>1183</v>
      </c>
      <c r="AP564" s="326">
        <v>192708</v>
      </c>
      <c r="AQ564" s="326">
        <v>-80438</v>
      </c>
      <c r="AR564" s="326">
        <v>0</v>
      </c>
      <c r="AS564" s="327">
        <v>0</v>
      </c>
      <c r="AT564" s="326">
        <v>-53668</v>
      </c>
      <c r="AU564" s="326">
        <v>0</v>
      </c>
      <c r="AV564" s="328">
        <v>58602</v>
      </c>
    </row>
    <row r="565" spans="39:48" hidden="1" x14ac:dyDescent="0.25">
      <c r="AM565" s="325" t="s">
        <v>247</v>
      </c>
      <c r="AN565" s="325" t="s">
        <v>248</v>
      </c>
      <c r="AO565" s="326">
        <v>0</v>
      </c>
      <c r="AP565" s="326">
        <v>608617</v>
      </c>
      <c r="AQ565" s="326">
        <v>-210552</v>
      </c>
      <c r="AR565" s="326">
        <v>0</v>
      </c>
      <c r="AS565" s="327">
        <v>0</v>
      </c>
      <c r="AT565" s="326">
        <v>-170377</v>
      </c>
      <c r="AU565" s="326">
        <v>-110</v>
      </c>
      <c r="AV565" s="328">
        <v>227578</v>
      </c>
    </row>
    <row r="566" spans="39:48" hidden="1" x14ac:dyDescent="0.25">
      <c r="AM566" s="325" t="s">
        <v>249</v>
      </c>
      <c r="AN566" s="325" t="s">
        <v>250</v>
      </c>
      <c r="AO566" s="326">
        <v>378</v>
      </c>
      <c r="AP566" s="326">
        <v>15227</v>
      </c>
      <c r="AQ566" s="326">
        <v>-4912</v>
      </c>
      <c r="AR566" s="326">
        <v>0</v>
      </c>
      <c r="AS566" s="327">
        <v>0</v>
      </c>
      <c r="AT566" s="326">
        <v>-3230</v>
      </c>
      <c r="AU566" s="326">
        <v>0</v>
      </c>
      <c r="AV566" s="328">
        <v>7085</v>
      </c>
    </row>
    <row r="567" spans="39:48" hidden="1" x14ac:dyDescent="0.25">
      <c r="AM567" s="325" t="s">
        <v>251</v>
      </c>
      <c r="AN567" s="325" t="s">
        <v>252</v>
      </c>
      <c r="AO567" s="326">
        <v>639</v>
      </c>
      <c r="AP567" s="326">
        <v>9411</v>
      </c>
      <c r="AQ567" s="326">
        <v>-1427</v>
      </c>
      <c r="AR567" s="326">
        <v>0</v>
      </c>
      <c r="AS567" s="327">
        <v>0</v>
      </c>
      <c r="AT567" s="326">
        <v>-2482</v>
      </c>
      <c r="AU567" s="326">
        <v>-25</v>
      </c>
      <c r="AV567" s="328">
        <v>5477</v>
      </c>
    </row>
    <row r="568" spans="39:48" hidden="1" x14ac:dyDescent="0.25">
      <c r="AM568" s="325" t="s">
        <v>253</v>
      </c>
      <c r="AN568" s="325" t="s">
        <v>254</v>
      </c>
      <c r="AO568" s="326">
        <v>330</v>
      </c>
      <c r="AP568" s="326">
        <v>13250</v>
      </c>
      <c r="AQ568" s="326">
        <v>-4777</v>
      </c>
      <c r="AR568" s="326">
        <v>0</v>
      </c>
      <c r="AS568" s="327">
        <v>0</v>
      </c>
      <c r="AT568" s="326">
        <v>-3040</v>
      </c>
      <c r="AU568" s="326">
        <v>0</v>
      </c>
      <c r="AV568" s="328">
        <v>5433</v>
      </c>
    </row>
    <row r="569" spans="39:48" hidden="1" x14ac:dyDescent="0.25">
      <c r="AM569" s="325" t="s">
        <v>255</v>
      </c>
      <c r="AN569" s="325" t="s">
        <v>256</v>
      </c>
      <c r="AO569" s="326">
        <v>2</v>
      </c>
      <c r="AP569" s="326">
        <v>9867</v>
      </c>
      <c r="AQ569" s="326">
        <v>-3405</v>
      </c>
      <c r="AR569" s="326">
        <v>0</v>
      </c>
      <c r="AS569" s="327">
        <v>0</v>
      </c>
      <c r="AT569" s="326">
        <v>-2217</v>
      </c>
      <c r="AU569" s="326">
        <v>-60</v>
      </c>
      <c r="AV569" s="328">
        <v>4185</v>
      </c>
    </row>
    <row r="570" spans="39:48" hidden="1" x14ac:dyDescent="0.25">
      <c r="AM570" s="325" t="s">
        <v>257</v>
      </c>
      <c r="AN570" s="325" t="s">
        <v>258</v>
      </c>
      <c r="AO570" s="326">
        <v>526</v>
      </c>
      <c r="AP570" s="326">
        <v>16201</v>
      </c>
      <c r="AQ570" s="326">
        <v>-2343</v>
      </c>
      <c r="AR570" s="326">
        <v>0</v>
      </c>
      <c r="AS570" s="327">
        <v>0</v>
      </c>
      <c r="AT570" s="326">
        <v>-4080</v>
      </c>
      <c r="AU570" s="326">
        <v>0</v>
      </c>
      <c r="AV570" s="328">
        <v>9778</v>
      </c>
    </row>
    <row r="571" spans="39:48" hidden="1" x14ac:dyDescent="0.25">
      <c r="AM571" s="325" t="s">
        <v>259</v>
      </c>
      <c r="AN571" s="325" t="s">
        <v>260</v>
      </c>
      <c r="AO571" s="326">
        <v>1190</v>
      </c>
      <c r="AP571" s="326">
        <v>13981</v>
      </c>
      <c r="AQ571" s="326">
        <v>-3455</v>
      </c>
      <c r="AR571" s="326">
        <v>0</v>
      </c>
      <c r="AS571" s="327">
        <v>0</v>
      </c>
      <c r="AT571" s="326">
        <v>-3359</v>
      </c>
      <c r="AU571" s="326">
        <v>-10</v>
      </c>
      <c r="AV571" s="328">
        <v>7157</v>
      </c>
    </row>
    <row r="572" spans="39:48" hidden="1" x14ac:dyDescent="0.25">
      <c r="AM572" s="325" t="s">
        <v>261</v>
      </c>
      <c r="AN572" s="325" t="s">
        <v>262</v>
      </c>
      <c r="AO572" s="326">
        <v>18</v>
      </c>
      <c r="AP572" s="326">
        <v>115138</v>
      </c>
      <c r="AQ572" s="326">
        <v>-59769</v>
      </c>
      <c r="AR572" s="326">
        <v>0</v>
      </c>
      <c r="AS572" s="327">
        <v>0</v>
      </c>
      <c r="AT572" s="326">
        <v>-24649</v>
      </c>
      <c r="AU572" s="326">
        <v>-850</v>
      </c>
      <c r="AV572" s="328">
        <v>29870</v>
      </c>
    </row>
    <row r="573" spans="39:48" hidden="1" x14ac:dyDescent="0.25">
      <c r="AM573" s="325" t="s">
        <v>263</v>
      </c>
      <c r="AN573" s="325" t="s">
        <v>264</v>
      </c>
      <c r="AO573" s="326">
        <v>4</v>
      </c>
      <c r="AP573" s="326">
        <v>164412</v>
      </c>
      <c r="AQ573" s="326">
        <v>-88974</v>
      </c>
      <c r="AR573" s="326">
        <v>0</v>
      </c>
      <c r="AS573" s="327">
        <v>0</v>
      </c>
      <c r="AT573" s="326">
        <v>-37401</v>
      </c>
      <c r="AU573" s="326">
        <v>69</v>
      </c>
      <c r="AV573" s="328">
        <v>38106</v>
      </c>
    </row>
    <row r="574" spans="39:48" hidden="1" x14ac:dyDescent="0.25">
      <c r="AM574" s="325" t="s">
        <v>265</v>
      </c>
      <c r="AN574" s="325" t="s">
        <v>266</v>
      </c>
      <c r="AO574" s="326">
        <v>438</v>
      </c>
      <c r="AP574" s="326">
        <v>166895</v>
      </c>
      <c r="AQ574" s="326">
        <v>-84273</v>
      </c>
      <c r="AR574" s="326">
        <v>0</v>
      </c>
      <c r="AS574" s="327">
        <v>0</v>
      </c>
      <c r="AT574" s="326">
        <v>-38936</v>
      </c>
      <c r="AU574" s="326">
        <v>-606</v>
      </c>
      <c r="AV574" s="328">
        <v>43080</v>
      </c>
    </row>
    <row r="575" spans="39:48" hidden="1" x14ac:dyDescent="0.25">
      <c r="AM575" s="325" t="s">
        <v>267</v>
      </c>
      <c r="AN575" s="325" t="s">
        <v>268</v>
      </c>
      <c r="AO575" s="326">
        <v>290</v>
      </c>
      <c r="AP575" s="326">
        <v>202968</v>
      </c>
      <c r="AQ575" s="326">
        <v>-97198</v>
      </c>
      <c r="AR575" s="326">
        <v>0</v>
      </c>
      <c r="AS575" s="327">
        <v>0</v>
      </c>
      <c r="AT575" s="326">
        <v>-50190</v>
      </c>
      <c r="AU575" s="326">
        <v>-587</v>
      </c>
      <c r="AV575" s="328">
        <v>54993</v>
      </c>
    </row>
    <row r="576" spans="39:48" hidden="1" x14ac:dyDescent="0.25">
      <c r="AM576" s="325" t="s">
        <v>269</v>
      </c>
      <c r="AN576" s="325" t="s">
        <v>270</v>
      </c>
      <c r="AO576" s="326">
        <v>0</v>
      </c>
      <c r="AP576" s="326">
        <v>476548</v>
      </c>
      <c r="AQ576" s="326">
        <v>-187387</v>
      </c>
      <c r="AR576" s="326">
        <v>0</v>
      </c>
      <c r="AS576" s="327">
        <v>0</v>
      </c>
      <c r="AT576" s="326">
        <v>-132534</v>
      </c>
      <c r="AU576" s="326">
        <v>-2277</v>
      </c>
      <c r="AV576" s="328">
        <v>154350</v>
      </c>
    </row>
    <row r="577" spans="39:48" hidden="1" x14ac:dyDescent="0.25">
      <c r="AM577" s="325" t="s">
        <v>271</v>
      </c>
      <c r="AN577" s="325" t="s">
        <v>272</v>
      </c>
      <c r="AO577" s="326">
        <v>1071</v>
      </c>
      <c r="AP577" s="326">
        <v>10782</v>
      </c>
      <c r="AQ577" s="326">
        <v>-2960</v>
      </c>
      <c r="AR577" s="326">
        <v>0</v>
      </c>
      <c r="AS577" s="327">
        <v>0</v>
      </c>
      <c r="AT577" s="326">
        <v>-2174</v>
      </c>
      <c r="AU577" s="326">
        <v>-102</v>
      </c>
      <c r="AV577" s="328">
        <v>5546</v>
      </c>
    </row>
    <row r="578" spans="39:48" hidden="1" x14ac:dyDescent="0.25">
      <c r="AM578" s="325" t="s">
        <v>273</v>
      </c>
      <c r="AN578" s="325" t="s">
        <v>274</v>
      </c>
      <c r="AO578" s="326">
        <v>1865</v>
      </c>
      <c r="AP578" s="326">
        <v>12212</v>
      </c>
      <c r="AQ578" s="326">
        <v>-3513</v>
      </c>
      <c r="AR578" s="326">
        <v>0</v>
      </c>
      <c r="AS578" s="327">
        <v>0</v>
      </c>
      <c r="AT578" s="326">
        <v>-2422</v>
      </c>
      <c r="AU578" s="326">
        <v>-39</v>
      </c>
      <c r="AV578" s="328">
        <v>6238</v>
      </c>
    </row>
    <row r="579" spans="39:48" hidden="1" x14ac:dyDescent="0.25">
      <c r="AM579" s="325" t="s">
        <v>275</v>
      </c>
      <c r="AN579" s="325" t="s">
        <v>276</v>
      </c>
      <c r="AO579" s="326">
        <v>906</v>
      </c>
      <c r="AP579" s="326">
        <v>13191</v>
      </c>
      <c r="AQ579" s="326">
        <v>-4389</v>
      </c>
      <c r="AR579" s="326">
        <v>0</v>
      </c>
      <c r="AS579" s="327">
        <v>0</v>
      </c>
      <c r="AT579" s="326">
        <v>-2559</v>
      </c>
      <c r="AU579" s="326">
        <v>-110</v>
      </c>
      <c r="AV579" s="328">
        <v>6133</v>
      </c>
    </row>
    <row r="580" spans="39:48" hidden="1" x14ac:dyDescent="0.25">
      <c r="AM580" s="325" t="s">
        <v>277</v>
      </c>
      <c r="AN580" s="325" t="s">
        <v>278</v>
      </c>
      <c r="AO580" s="326">
        <v>1828</v>
      </c>
      <c r="AP580" s="326">
        <v>12387</v>
      </c>
      <c r="AQ580" s="326">
        <v>-4014</v>
      </c>
      <c r="AR580" s="326">
        <v>0</v>
      </c>
      <c r="AS580" s="327">
        <v>0</v>
      </c>
      <c r="AT580" s="326">
        <v>-2231</v>
      </c>
      <c r="AU580" s="326">
        <v>-115</v>
      </c>
      <c r="AV580" s="328">
        <v>6027</v>
      </c>
    </row>
    <row r="581" spans="39:48" hidden="1" x14ac:dyDescent="0.25">
      <c r="AM581" s="325" t="s">
        <v>279</v>
      </c>
      <c r="AN581" s="325" t="s">
        <v>280</v>
      </c>
      <c r="AO581" s="326">
        <v>670</v>
      </c>
      <c r="AP581" s="326">
        <v>8656</v>
      </c>
      <c r="AQ581" s="326">
        <v>-3088</v>
      </c>
      <c r="AR581" s="326">
        <v>0</v>
      </c>
      <c r="AS581" s="327">
        <v>0</v>
      </c>
      <c r="AT581" s="326">
        <v>-1741</v>
      </c>
      <c r="AU581" s="326">
        <v>-155</v>
      </c>
      <c r="AV581" s="328">
        <v>3672</v>
      </c>
    </row>
    <row r="582" spans="39:48" hidden="1" x14ac:dyDescent="0.25">
      <c r="AM582" s="325" t="s">
        <v>281</v>
      </c>
      <c r="AN582" s="325" t="s">
        <v>282</v>
      </c>
      <c r="AO582" s="326">
        <v>639</v>
      </c>
      <c r="AP582" s="326">
        <v>12160</v>
      </c>
      <c r="AQ582" s="326">
        <v>-4366</v>
      </c>
      <c r="AR582" s="326">
        <v>0</v>
      </c>
      <c r="AS582" s="327">
        <v>0</v>
      </c>
      <c r="AT582" s="326">
        <v>-2663</v>
      </c>
      <c r="AU582" s="326">
        <v>-132</v>
      </c>
      <c r="AV582" s="328">
        <v>4999</v>
      </c>
    </row>
    <row r="583" spans="39:48" hidden="1" x14ac:dyDescent="0.25">
      <c r="AM583" s="325" t="s">
        <v>283</v>
      </c>
      <c r="AN583" s="325" t="s">
        <v>284</v>
      </c>
      <c r="AO583" s="326">
        <v>0</v>
      </c>
      <c r="AP583" s="326">
        <v>473543</v>
      </c>
      <c r="AQ583" s="326">
        <v>-185141</v>
      </c>
      <c r="AR583" s="326">
        <v>0</v>
      </c>
      <c r="AS583" s="327">
        <v>0</v>
      </c>
      <c r="AT583" s="326">
        <v>-127890</v>
      </c>
      <c r="AU583" s="326">
        <v>-1489</v>
      </c>
      <c r="AV583" s="328">
        <v>159023</v>
      </c>
    </row>
    <row r="584" spans="39:48" hidden="1" x14ac:dyDescent="0.25">
      <c r="AM584" s="325" t="s">
        <v>285</v>
      </c>
      <c r="AN584" s="325" t="s">
        <v>286</v>
      </c>
      <c r="AO584" s="326">
        <v>784</v>
      </c>
      <c r="AP584" s="326">
        <v>12571</v>
      </c>
      <c r="AQ584" s="326">
        <v>-5475</v>
      </c>
      <c r="AR584" s="326">
        <v>0</v>
      </c>
      <c r="AS584" s="327">
        <v>0</v>
      </c>
      <c r="AT584" s="326">
        <v>-2551</v>
      </c>
      <c r="AU584" s="326">
        <v>-46</v>
      </c>
      <c r="AV584" s="328">
        <v>4500</v>
      </c>
    </row>
    <row r="585" spans="39:48" hidden="1" x14ac:dyDescent="0.25">
      <c r="AM585" s="325" t="s">
        <v>287</v>
      </c>
      <c r="AN585" s="325" t="s">
        <v>288</v>
      </c>
      <c r="AO585" s="326">
        <v>35</v>
      </c>
      <c r="AP585" s="326">
        <v>10507</v>
      </c>
      <c r="AQ585" s="326">
        <v>-4716</v>
      </c>
      <c r="AR585" s="326">
        <v>0</v>
      </c>
      <c r="AS585" s="327">
        <v>0</v>
      </c>
      <c r="AT585" s="326">
        <v>-1952</v>
      </c>
      <c r="AU585" s="326">
        <v>-42</v>
      </c>
      <c r="AV585" s="328">
        <v>3797</v>
      </c>
    </row>
    <row r="586" spans="39:48" hidden="1" x14ac:dyDescent="0.25">
      <c r="AM586" s="325" t="s">
        <v>289</v>
      </c>
      <c r="AN586" s="325" t="s">
        <v>290</v>
      </c>
      <c r="AO586" s="326">
        <v>308</v>
      </c>
      <c r="AP586" s="326">
        <v>13921</v>
      </c>
      <c r="AQ586" s="326">
        <v>-5545</v>
      </c>
      <c r="AR586" s="326">
        <v>0</v>
      </c>
      <c r="AS586" s="327">
        <v>0</v>
      </c>
      <c r="AT586" s="326">
        <v>-2755</v>
      </c>
      <c r="AU586" s="326">
        <v>-77</v>
      </c>
      <c r="AV586" s="328">
        <v>5544</v>
      </c>
    </row>
    <row r="587" spans="39:48" hidden="1" x14ac:dyDescent="0.25">
      <c r="AM587" s="325" t="s">
        <v>291</v>
      </c>
      <c r="AN587" s="325" t="s">
        <v>292</v>
      </c>
      <c r="AO587" s="326">
        <v>295</v>
      </c>
      <c r="AP587" s="326">
        <v>9227</v>
      </c>
      <c r="AQ587" s="326">
        <v>-3821</v>
      </c>
      <c r="AR587" s="326">
        <v>0</v>
      </c>
      <c r="AS587" s="327">
        <v>0</v>
      </c>
      <c r="AT587" s="326">
        <v>-1885</v>
      </c>
      <c r="AU587" s="326">
        <v>-26</v>
      </c>
      <c r="AV587" s="328">
        <v>3495</v>
      </c>
    </row>
    <row r="588" spans="39:48" hidden="1" x14ac:dyDescent="0.25">
      <c r="AM588" s="325" t="s">
        <v>293</v>
      </c>
      <c r="AN588" s="325" t="s">
        <v>294</v>
      </c>
      <c r="AO588" s="326">
        <v>284</v>
      </c>
      <c r="AP588" s="326">
        <v>6624</v>
      </c>
      <c r="AQ588" s="326">
        <v>-2287</v>
      </c>
      <c r="AR588" s="326">
        <v>0</v>
      </c>
      <c r="AS588" s="327">
        <v>0</v>
      </c>
      <c r="AT588" s="326">
        <v>-1368</v>
      </c>
      <c r="AU588" s="326">
        <v>-28</v>
      </c>
      <c r="AV588" s="328">
        <v>2941</v>
      </c>
    </row>
    <row r="589" spans="39:48" hidden="1" x14ac:dyDescent="0.25">
      <c r="AM589" s="325" t="s">
        <v>295</v>
      </c>
      <c r="AN589" s="325" t="s">
        <v>296</v>
      </c>
      <c r="AO589" s="326">
        <v>736</v>
      </c>
      <c r="AP589" s="326">
        <v>12852</v>
      </c>
      <c r="AQ589" s="326">
        <v>-2915</v>
      </c>
      <c r="AR589" s="326">
        <v>0</v>
      </c>
      <c r="AS589" s="327">
        <v>0</v>
      </c>
      <c r="AT589" s="326">
        <v>-2796</v>
      </c>
      <c r="AU589" s="326">
        <v>-37</v>
      </c>
      <c r="AV589" s="328">
        <v>7104</v>
      </c>
    </row>
    <row r="590" spans="39:48" hidden="1" x14ac:dyDescent="0.25">
      <c r="AM590" s="325" t="s">
        <v>297</v>
      </c>
      <c r="AN590" s="325" t="s">
        <v>298</v>
      </c>
      <c r="AO590" s="326">
        <v>0</v>
      </c>
      <c r="AP590" s="326">
        <v>251890</v>
      </c>
      <c r="AQ590" s="326">
        <v>-128560</v>
      </c>
      <c r="AR590" s="326">
        <v>0</v>
      </c>
      <c r="AS590" s="327">
        <v>0</v>
      </c>
      <c r="AT590" s="326">
        <v>-62364</v>
      </c>
      <c r="AU590" s="326">
        <v>431</v>
      </c>
      <c r="AV590" s="328">
        <v>61397</v>
      </c>
    </row>
    <row r="591" spans="39:48" hidden="1" x14ac:dyDescent="0.25">
      <c r="AM591" s="325" t="s">
        <v>299</v>
      </c>
      <c r="AN591" s="325" t="s">
        <v>300</v>
      </c>
      <c r="AO591" s="326">
        <v>0</v>
      </c>
      <c r="AP591" s="326">
        <v>667943</v>
      </c>
      <c r="AQ591" s="326">
        <v>-259590</v>
      </c>
      <c r="AR591" s="326">
        <v>0</v>
      </c>
      <c r="AS591" s="327">
        <v>0</v>
      </c>
      <c r="AT591" s="326">
        <v>-186373</v>
      </c>
      <c r="AU591" s="326">
        <v>-529</v>
      </c>
      <c r="AV591" s="328">
        <v>221451</v>
      </c>
    </row>
    <row r="592" spans="39:48" hidden="1" x14ac:dyDescent="0.25">
      <c r="AM592" s="325" t="s">
        <v>301</v>
      </c>
      <c r="AN592" s="325" t="s">
        <v>302</v>
      </c>
      <c r="AO592" s="326">
        <v>967</v>
      </c>
      <c r="AP592" s="326">
        <v>13344</v>
      </c>
      <c r="AQ592" s="326">
        <v>-4179</v>
      </c>
      <c r="AR592" s="326">
        <v>0</v>
      </c>
      <c r="AS592" s="327">
        <v>0</v>
      </c>
      <c r="AT592" s="326">
        <v>-3188</v>
      </c>
      <c r="AU592" s="326">
        <v>42</v>
      </c>
      <c r="AV592" s="328">
        <v>6019</v>
      </c>
    </row>
    <row r="593" spans="39:48" hidden="1" x14ac:dyDescent="0.25">
      <c r="AM593" s="325" t="s">
        <v>303</v>
      </c>
      <c r="AN593" s="325" t="s">
        <v>304</v>
      </c>
      <c r="AO593" s="326">
        <v>1479</v>
      </c>
      <c r="AP593" s="326">
        <v>9968</v>
      </c>
      <c r="AQ593" s="326">
        <v>-3599</v>
      </c>
      <c r="AR593" s="326">
        <v>0</v>
      </c>
      <c r="AS593" s="327">
        <v>0</v>
      </c>
      <c r="AT593" s="326">
        <v>-1974</v>
      </c>
      <c r="AU593" s="326">
        <v>0</v>
      </c>
      <c r="AV593" s="328">
        <v>4395</v>
      </c>
    </row>
    <row r="594" spans="39:48" hidden="1" x14ac:dyDescent="0.25">
      <c r="AM594" s="325" t="s">
        <v>305</v>
      </c>
      <c r="AN594" s="325" t="s">
        <v>306</v>
      </c>
      <c r="AO594" s="326">
        <v>227</v>
      </c>
      <c r="AP594" s="326">
        <v>11541</v>
      </c>
      <c r="AQ594" s="326">
        <v>-5022</v>
      </c>
      <c r="AR594" s="326">
        <v>0</v>
      </c>
      <c r="AS594" s="327">
        <v>0</v>
      </c>
      <c r="AT594" s="326">
        <v>-2698</v>
      </c>
      <c r="AU594" s="326">
        <v>-12</v>
      </c>
      <c r="AV594" s="328">
        <v>3809</v>
      </c>
    </row>
    <row r="595" spans="39:48" hidden="1" x14ac:dyDescent="0.25">
      <c r="AM595" s="325" t="s">
        <v>307</v>
      </c>
      <c r="AN595" s="325" t="s">
        <v>308</v>
      </c>
      <c r="AO595" s="326">
        <v>842</v>
      </c>
      <c r="AP595" s="326">
        <v>9264</v>
      </c>
      <c r="AQ595" s="326">
        <v>-2190</v>
      </c>
      <c r="AR595" s="326">
        <v>0</v>
      </c>
      <c r="AS595" s="327">
        <v>0</v>
      </c>
      <c r="AT595" s="326">
        <v>-1892</v>
      </c>
      <c r="AU595" s="326">
        <v>-20</v>
      </c>
      <c r="AV595" s="328">
        <v>5162</v>
      </c>
    </row>
    <row r="596" spans="39:48" hidden="1" x14ac:dyDescent="0.25">
      <c r="AM596" s="325" t="s">
        <v>309</v>
      </c>
      <c r="AN596" s="325" t="s">
        <v>310</v>
      </c>
      <c r="AO596" s="326">
        <v>158</v>
      </c>
      <c r="AP596" s="326">
        <v>11936</v>
      </c>
      <c r="AQ596" s="326">
        <v>-4106</v>
      </c>
      <c r="AR596" s="326">
        <v>0</v>
      </c>
      <c r="AS596" s="327">
        <v>0</v>
      </c>
      <c r="AT596" s="326">
        <v>-3012</v>
      </c>
      <c r="AU596" s="326">
        <v>21</v>
      </c>
      <c r="AV596" s="328">
        <v>4839</v>
      </c>
    </row>
    <row r="597" spans="39:48" hidden="1" x14ac:dyDescent="0.25">
      <c r="AM597" s="325" t="s">
        <v>311</v>
      </c>
      <c r="AN597" s="325" t="s">
        <v>312</v>
      </c>
      <c r="AO597" s="326">
        <v>436</v>
      </c>
      <c r="AP597" s="326">
        <v>10681</v>
      </c>
      <c r="AQ597" s="326">
        <v>-3313</v>
      </c>
      <c r="AR597" s="326">
        <v>0</v>
      </c>
      <c r="AS597" s="327">
        <v>0</v>
      </c>
      <c r="AT597" s="326">
        <v>-2445</v>
      </c>
      <c r="AU597" s="326">
        <v>46</v>
      </c>
      <c r="AV597" s="328">
        <v>4969</v>
      </c>
    </row>
    <row r="598" spans="39:48" hidden="1" x14ac:dyDescent="0.25">
      <c r="AM598" s="325" t="s">
        <v>313</v>
      </c>
      <c r="AN598" s="325" t="s">
        <v>314</v>
      </c>
      <c r="AO598" s="326">
        <v>2016</v>
      </c>
      <c r="AP598" s="326">
        <v>12179</v>
      </c>
      <c r="AQ598" s="326">
        <v>-3068</v>
      </c>
      <c r="AR598" s="326">
        <v>0</v>
      </c>
      <c r="AS598" s="327">
        <v>0</v>
      </c>
      <c r="AT598" s="326">
        <v>-2643</v>
      </c>
      <c r="AU598" s="326">
        <v>-94</v>
      </c>
      <c r="AV598" s="328">
        <v>6374</v>
      </c>
    </row>
    <row r="599" spans="39:48" hidden="1" x14ac:dyDescent="0.25">
      <c r="AM599" s="325" t="s">
        <v>315</v>
      </c>
      <c r="AN599" s="325" t="s">
        <v>316</v>
      </c>
      <c r="AO599" s="326">
        <v>277</v>
      </c>
      <c r="AP599" s="326">
        <v>8997</v>
      </c>
      <c r="AQ599" s="326">
        <v>-2727</v>
      </c>
      <c r="AR599" s="326">
        <v>0</v>
      </c>
      <c r="AS599" s="327">
        <v>0</v>
      </c>
      <c r="AT599" s="326">
        <v>-2285</v>
      </c>
      <c r="AU599" s="326">
        <v>-82</v>
      </c>
      <c r="AV599" s="328">
        <v>3903</v>
      </c>
    </row>
    <row r="600" spans="39:48" hidden="1" x14ac:dyDescent="0.25">
      <c r="AM600" s="325" t="s">
        <v>317</v>
      </c>
      <c r="AN600" s="325" t="s">
        <v>318</v>
      </c>
      <c r="AO600" s="326">
        <v>0</v>
      </c>
      <c r="AP600" s="326">
        <v>264235</v>
      </c>
      <c r="AQ600" s="326">
        <v>-126698</v>
      </c>
      <c r="AR600" s="326">
        <v>0</v>
      </c>
      <c r="AS600" s="327">
        <v>0</v>
      </c>
      <c r="AT600" s="326">
        <v>-67174</v>
      </c>
      <c r="AU600" s="326">
        <v>-650</v>
      </c>
      <c r="AV600" s="328">
        <v>69713</v>
      </c>
    </row>
    <row r="601" spans="39:48" hidden="1" x14ac:dyDescent="0.25">
      <c r="AM601" s="325" t="s">
        <v>319</v>
      </c>
      <c r="AN601" s="325" t="s">
        <v>320</v>
      </c>
      <c r="AO601" s="326">
        <v>0</v>
      </c>
      <c r="AP601" s="326">
        <v>138815</v>
      </c>
      <c r="AQ601" s="326">
        <v>-55702</v>
      </c>
      <c r="AR601" s="326">
        <v>0</v>
      </c>
      <c r="AS601" s="327">
        <v>0</v>
      </c>
      <c r="AT601" s="326">
        <v>-36554</v>
      </c>
      <c r="AU601" s="326">
        <v>-406</v>
      </c>
      <c r="AV601" s="328">
        <v>46153</v>
      </c>
    </row>
    <row r="602" spans="39:48" hidden="1" x14ac:dyDescent="0.25">
      <c r="AM602" s="325" t="s">
        <v>321</v>
      </c>
      <c r="AN602" s="325" t="s">
        <v>322</v>
      </c>
      <c r="AO602" s="326">
        <v>0</v>
      </c>
      <c r="AP602" s="326">
        <v>627876</v>
      </c>
      <c r="AQ602" s="326">
        <v>-199305</v>
      </c>
      <c r="AR602" s="326">
        <v>0</v>
      </c>
      <c r="AS602" s="327">
        <v>0</v>
      </c>
      <c r="AT602" s="326">
        <v>-179241</v>
      </c>
      <c r="AU602" s="326">
        <v>-2183</v>
      </c>
      <c r="AV602" s="328">
        <v>247147</v>
      </c>
    </row>
    <row r="603" spans="39:48" hidden="1" x14ac:dyDescent="0.25">
      <c r="AM603" s="325" t="s">
        <v>323</v>
      </c>
      <c r="AN603" s="325" t="s">
        <v>324</v>
      </c>
      <c r="AO603" s="326">
        <v>970</v>
      </c>
      <c r="AP603" s="326">
        <v>13012</v>
      </c>
      <c r="AQ603" s="326">
        <v>-2974</v>
      </c>
      <c r="AR603" s="326">
        <v>0</v>
      </c>
      <c r="AS603" s="327">
        <v>0</v>
      </c>
      <c r="AT603" s="326">
        <v>-3434</v>
      </c>
      <c r="AU603" s="326">
        <v>0</v>
      </c>
      <c r="AV603" s="328">
        <v>6604</v>
      </c>
    </row>
    <row r="604" spans="39:48" hidden="1" x14ac:dyDescent="0.25">
      <c r="AM604" s="325" t="s">
        <v>325</v>
      </c>
      <c r="AN604" s="325" t="s">
        <v>326</v>
      </c>
      <c r="AO604" s="326">
        <v>0</v>
      </c>
      <c r="AP604" s="326">
        <v>12790</v>
      </c>
      <c r="AQ604" s="326">
        <v>-6113</v>
      </c>
      <c r="AR604" s="326">
        <v>0</v>
      </c>
      <c r="AS604" s="327">
        <v>0</v>
      </c>
      <c r="AT604" s="326">
        <v>-3026</v>
      </c>
      <c r="AU604" s="326">
        <v>35</v>
      </c>
      <c r="AV604" s="328">
        <v>3686</v>
      </c>
    </row>
    <row r="605" spans="39:48" hidden="1" x14ac:dyDescent="0.25">
      <c r="AM605" s="325" t="s">
        <v>327</v>
      </c>
      <c r="AN605" s="325" t="s">
        <v>328</v>
      </c>
      <c r="AO605" s="326">
        <v>594</v>
      </c>
      <c r="AP605" s="326">
        <v>9295</v>
      </c>
      <c r="AQ605" s="326">
        <v>-2810</v>
      </c>
      <c r="AR605" s="326">
        <v>0</v>
      </c>
      <c r="AS605" s="327">
        <v>0</v>
      </c>
      <c r="AT605" s="326">
        <v>-1925</v>
      </c>
      <c r="AU605" s="326">
        <v>-85</v>
      </c>
      <c r="AV605" s="328">
        <v>4475</v>
      </c>
    </row>
    <row r="606" spans="39:48" hidden="1" x14ac:dyDescent="0.25">
      <c r="AM606" s="325" t="s">
        <v>329</v>
      </c>
      <c r="AN606" s="325" t="s">
        <v>330</v>
      </c>
      <c r="AO606" s="326">
        <v>936</v>
      </c>
      <c r="AP606" s="326">
        <v>11566</v>
      </c>
      <c r="AQ606" s="326">
        <v>-3666</v>
      </c>
      <c r="AR606" s="326">
        <v>0</v>
      </c>
      <c r="AS606" s="327">
        <v>0</v>
      </c>
      <c r="AT606" s="326">
        <v>-2406</v>
      </c>
      <c r="AU606" s="326">
        <v>-49</v>
      </c>
      <c r="AV606" s="328">
        <v>5445</v>
      </c>
    </row>
    <row r="607" spans="39:48" hidden="1" x14ac:dyDescent="0.25">
      <c r="AM607" s="325" t="s">
        <v>331</v>
      </c>
      <c r="AN607" s="325" t="s">
        <v>332</v>
      </c>
      <c r="AO607" s="326">
        <v>1018</v>
      </c>
      <c r="AP607" s="326">
        <v>9523</v>
      </c>
      <c r="AQ607" s="326">
        <v>-2204</v>
      </c>
      <c r="AR607" s="326">
        <v>0</v>
      </c>
      <c r="AS607" s="327">
        <v>0</v>
      </c>
      <c r="AT607" s="326">
        <v>-2235</v>
      </c>
      <c r="AU607" s="326">
        <v>-33</v>
      </c>
      <c r="AV607" s="328">
        <v>5051</v>
      </c>
    </row>
    <row r="608" spans="39:48" hidden="1" x14ac:dyDescent="0.25">
      <c r="AM608" s="325" t="s">
        <v>333</v>
      </c>
      <c r="AN608" s="325" t="s">
        <v>334</v>
      </c>
      <c r="AO608" s="326">
        <v>1092</v>
      </c>
      <c r="AP608" s="326">
        <v>14669</v>
      </c>
      <c r="AQ608" s="326">
        <v>-4178</v>
      </c>
      <c r="AR608" s="326">
        <v>0</v>
      </c>
      <c r="AS608" s="327">
        <v>0</v>
      </c>
      <c r="AT608" s="326">
        <v>-3318</v>
      </c>
      <c r="AU608" s="326">
        <v>-77</v>
      </c>
      <c r="AV608" s="328">
        <v>7096</v>
      </c>
    </row>
    <row r="609" spans="39:48" hidden="1" x14ac:dyDescent="0.25">
      <c r="AM609" s="325" t="s">
        <v>335</v>
      </c>
      <c r="AN609" s="325" t="s">
        <v>336</v>
      </c>
      <c r="AO609" s="326">
        <v>378</v>
      </c>
      <c r="AP609" s="326">
        <v>7427</v>
      </c>
      <c r="AQ609" s="326">
        <v>-2790</v>
      </c>
      <c r="AR609" s="326">
        <v>0</v>
      </c>
      <c r="AS609" s="327">
        <v>0</v>
      </c>
      <c r="AT609" s="326">
        <v>-1640</v>
      </c>
      <c r="AU609" s="326">
        <v>-90</v>
      </c>
      <c r="AV609" s="328">
        <v>2907</v>
      </c>
    </row>
    <row r="610" spans="39:48" hidden="1" x14ac:dyDescent="0.25">
      <c r="AM610" s="325" t="s">
        <v>337</v>
      </c>
      <c r="AN610" s="325" t="s">
        <v>338</v>
      </c>
      <c r="AO610" s="326">
        <v>667</v>
      </c>
      <c r="AP610" s="326">
        <v>7002</v>
      </c>
      <c r="AQ610" s="326">
        <v>-1901</v>
      </c>
      <c r="AR610" s="326">
        <v>0</v>
      </c>
      <c r="AS610" s="327">
        <v>0</v>
      </c>
      <c r="AT610" s="326">
        <v>-1381</v>
      </c>
      <c r="AU610" s="326">
        <v>-177</v>
      </c>
      <c r="AV610" s="328">
        <v>3543</v>
      </c>
    </row>
    <row r="611" spans="39:48" hidden="1" x14ac:dyDescent="0.25">
      <c r="AM611" s="325" t="s">
        <v>339</v>
      </c>
      <c r="AN611" s="325" t="s">
        <v>340</v>
      </c>
      <c r="AO611" s="326">
        <v>0</v>
      </c>
      <c r="AP611" s="326">
        <v>127500</v>
      </c>
      <c r="AQ611" s="326">
        <v>-35933</v>
      </c>
      <c r="AR611" s="326">
        <v>0</v>
      </c>
      <c r="AS611" s="327">
        <v>0</v>
      </c>
      <c r="AT611" s="326">
        <v>-38533</v>
      </c>
      <c r="AU611" s="326">
        <v>-173</v>
      </c>
      <c r="AV611" s="328">
        <v>52861</v>
      </c>
    </row>
    <row r="612" spans="39:48" hidden="1" x14ac:dyDescent="0.25">
      <c r="AM612" s="325" t="s">
        <v>341</v>
      </c>
      <c r="AN612" s="325" t="s">
        <v>342</v>
      </c>
      <c r="AO612" s="326">
        <v>0</v>
      </c>
      <c r="AP612" s="326">
        <v>164308</v>
      </c>
      <c r="AQ612" s="326">
        <v>-57611</v>
      </c>
      <c r="AR612" s="326">
        <v>0</v>
      </c>
      <c r="AS612" s="327">
        <v>0</v>
      </c>
      <c r="AT612" s="326">
        <v>-45760</v>
      </c>
      <c r="AU612" s="326">
        <v>-538</v>
      </c>
      <c r="AV612" s="328">
        <v>60399</v>
      </c>
    </row>
    <row r="613" spans="39:48" hidden="1" x14ac:dyDescent="0.25">
      <c r="AM613" s="325" t="s">
        <v>343</v>
      </c>
      <c r="AN613" s="325" t="s">
        <v>344</v>
      </c>
      <c r="AO613" s="326">
        <v>0</v>
      </c>
      <c r="AP613" s="326">
        <v>337405</v>
      </c>
      <c r="AQ613" s="326">
        <v>-86026</v>
      </c>
      <c r="AR613" s="326">
        <v>0</v>
      </c>
      <c r="AS613" s="327">
        <v>0</v>
      </c>
      <c r="AT613" s="326">
        <v>-99478</v>
      </c>
      <c r="AU613" s="326">
        <v>-808</v>
      </c>
      <c r="AV613" s="328">
        <v>151093</v>
      </c>
    </row>
    <row r="614" spans="39:48" hidden="1" x14ac:dyDescent="0.25">
      <c r="AM614" s="325" t="s">
        <v>345</v>
      </c>
      <c r="AN614" s="325" t="s">
        <v>346</v>
      </c>
      <c r="AO614" s="326">
        <v>10</v>
      </c>
      <c r="AP614" s="326">
        <v>4941</v>
      </c>
      <c r="AQ614" s="326">
        <v>-969</v>
      </c>
      <c r="AR614" s="326">
        <v>0</v>
      </c>
      <c r="AS614" s="327">
        <v>0</v>
      </c>
      <c r="AT614" s="326">
        <v>-1234</v>
      </c>
      <c r="AU614" s="326">
        <v>-5</v>
      </c>
      <c r="AV614" s="328">
        <v>2733</v>
      </c>
    </row>
    <row r="615" spans="39:48" hidden="1" x14ac:dyDescent="0.25">
      <c r="AM615" s="325" t="s">
        <v>347</v>
      </c>
      <c r="AN615" s="325" t="s">
        <v>348</v>
      </c>
      <c r="AO615" s="326">
        <v>938</v>
      </c>
      <c r="AP615" s="326">
        <v>9520</v>
      </c>
      <c r="AQ615" s="326">
        <v>-707</v>
      </c>
      <c r="AR615" s="326">
        <v>0</v>
      </c>
      <c r="AS615" s="327">
        <v>0</v>
      </c>
      <c r="AT615" s="326">
        <v>-2305</v>
      </c>
      <c r="AU615" s="326">
        <v>0</v>
      </c>
      <c r="AV615" s="328">
        <v>6508</v>
      </c>
    </row>
    <row r="616" spans="39:48" hidden="1" x14ac:dyDescent="0.25">
      <c r="AM616" s="325" t="s">
        <v>349</v>
      </c>
      <c r="AN616" s="325" t="s">
        <v>350</v>
      </c>
      <c r="AO616" s="326">
        <v>1093</v>
      </c>
      <c r="AP616" s="326">
        <v>6671</v>
      </c>
      <c r="AQ616" s="326">
        <v>-1860</v>
      </c>
      <c r="AR616" s="326">
        <v>0</v>
      </c>
      <c r="AS616" s="327">
        <v>0</v>
      </c>
      <c r="AT616" s="326">
        <v>-1697</v>
      </c>
      <c r="AU616" s="326">
        <v>-21</v>
      </c>
      <c r="AV616" s="328">
        <v>3093</v>
      </c>
    </row>
    <row r="617" spans="39:48" hidden="1" x14ac:dyDescent="0.25">
      <c r="AM617" s="325" t="s">
        <v>351</v>
      </c>
      <c r="AN617" s="325" t="s">
        <v>352</v>
      </c>
      <c r="AO617" s="326">
        <v>637</v>
      </c>
      <c r="AP617" s="326">
        <v>5816</v>
      </c>
      <c r="AQ617" s="326">
        <v>-1581</v>
      </c>
      <c r="AR617" s="326">
        <v>0</v>
      </c>
      <c r="AS617" s="327">
        <v>0</v>
      </c>
      <c r="AT617" s="326">
        <v>-1201</v>
      </c>
      <c r="AU617" s="326">
        <v>15</v>
      </c>
      <c r="AV617" s="328">
        <v>3049</v>
      </c>
    </row>
    <row r="618" spans="39:48" hidden="1" x14ac:dyDescent="0.25">
      <c r="AM618" s="325" t="s">
        <v>353</v>
      </c>
      <c r="AN618" s="325" t="s">
        <v>354</v>
      </c>
      <c r="AO618" s="326">
        <v>1972</v>
      </c>
      <c r="AP618" s="326">
        <v>12992</v>
      </c>
      <c r="AQ618" s="326">
        <v>-4081</v>
      </c>
      <c r="AR618" s="326">
        <v>0</v>
      </c>
      <c r="AS618" s="327">
        <v>0</v>
      </c>
      <c r="AT618" s="326">
        <v>-2561</v>
      </c>
      <c r="AU618" s="326">
        <v>-110</v>
      </c>
      <c r="AV618" s="328">
        <v>6240</v>
      </c>
    </row>
    <row r="619" spans="39:48" hidden="1" x14ac:dyDescent="0.25">
      <c r="AM619" s="325" t="s">
        <v>355</v>
      </c>
      <c r="AN619" s="325" t="s">
        <v>356</v>
      </c>
      <c r="AO619" s="326">
        <v>29</v>
      </c>
      <c r="AP619" s="326">
        <v>9093</v>
      </c>
      <c r="AQ619" s="326">
        <v>-2580</v>
      </c>
      <c r="AR619" s="326">
        <v>0</v>
      </c>
      <c r="AS619" s="327">
        <v>0</v>
      </c>
      <c r="AT619" s="326">
        <v>-1750</v>
      </c>
      <c r="AU619" s="326">
        <v>0</v>
      </c>
      <c r="AV619" s="328">
        <v>4763</v>
      </c>
    </row>
    <row r="620" spans="39:48" hidden="1" x14ac:dyDescent="0.25">
      <c r="AM620" s="325" t="s">
        <v>357</v>
      </c>
      <c r="AN620" s="325" t="s">
        <v>358</v>
      </c>
      <c r="AO620" s="326">
        <v>30</v>
      </c>
      <c r="AP620" s="326">
        <v>105594</v>
      </c>
      <c r="AQ620" s="326">
        <v>-48347</v>
      </c>
      <c r="AR620" s="326">
        <v>0</v>
      </c>
      <c r="AS620" s="327">
        <v>0</v>
      </c>
      <c r="AT620" s="326">
        <v>-27345</v>
      </c>
      <c r="AU620" s="326">
        <v>0</v>
      </c>
      <c r="AV620" s="328">
        <v>29902</v>
      </c>
    </row>
    <row r="621" spans="39:48" hidden="1" x14ac:dyDescent="0.25">
      <c r="AM621" s="325" t="s">
        <v>359</v>
      </c>
      <c r="AN621" s="325" t="s">
        <v>360</v>
      </c>
      <c r="AO621" s="326">
        <v>0</v>
      </c>
      <c r="AP621" s="326">
        <v>476785</v>
      </c>
      <c r="AQ621" s="326">
        <v>-221843</v>
      </c>
      <c r="AR621" s="326">
        <v>0</v>
      </c>
      <c r="AS621" s="327">
        <v>0</v>
      </c>
      <c r="AT621" s="326">
        <v>-124117</v>
      </c>
      <c r="AU621" s="326">
        <v>-1061</v>
      </c>
      <c r="AV621" s="328">
        <v>129764</v>
      </c>
    </row>
    <row r="622" spans="39:48" hidden="1" x14ac:dyDescent="0.25">
      <c r="AM622" s="325" t="s">
        <v>361</v>
      </c>
      <c r="AN622" s="325" t="s">
        <v>362</v>
      </c>
      <c r="AO622" s="326">
        <v>153</v>
      </c>
      <c r="AP622" s="326">
        <v>6796</v>
      </c>
      <c r="AQ622" s="326">
        <v>-2616</v>
      </c>
      <c r="AR622" s="326">
        <v>0</v>
      </c>
      <c r="AS622" s="327">
        <v>0</v>
      </c>
      <c r="AT622" s="326">
        <v>-1451</v>
      </c>
      <c r="AU622" s="326">
        <v>-5</v>
      </c>
      <c r="AV622" s="328">
        <v>2724</v>
      </c>
    </row>
    <row r="623" spans="39:48" hidden="1" x14ac:dyDescent="0.25">
      <c r="AM623" s="325" t="s">
        <v>363</v>
      </c>
      <c r="AN623" s="325" t="s">
        <v>364</v>
      </c>
      <c r="AO623" s="326">
        <v>81</v>
      </c>
      <c r="AP623" s="326">
        <v>13159</v>
      </c>
      <c r="AQ623" s="326">
        <v>-4497</v>
      </c>
      <c r="AR623" s="326">
        <v>0</v>
      </c>
      <c r="AS623" s="327">
        <v>0</v>
      </c>
      <c r="AT623" s="326">
        <v>-2319</v>
      </c>
      <c r="AU623" s="326">
        <v>-62</v>
      </c>
      <c r="AV623" s="328">
        <v>6281</v>
      </c>
    </row>
    <row r="624" spans="39:48" hidden="1" x14ac:dyDescent="0.25">
      <c r="AM624" s="325" t="s">
        <v>365</v>
      </c>
      <c r="AN624" s="325" t="s">
        <v>366</v>
      </c>
      <c r="AO624" s="326">
        <v>328</v>
      </c>
      <c r="AP624" s="326">
        <v>11405</v>
      </c>
      <c r="AQ624" s="326">
        <v>-4293</v>
      </c>
      <c r="AR624" s="326">
        <v>0</v>
      </c>
      <c r="AS624" s="327">
        <v>0</v>
      </c>
      <c r="AT624" s="326">
        <v>-2388</v>
      </c>
      <c r="AU624" s="326">
        <v>16</v>
      </c>
      <c r="AV624" s="328">
        <v>4740</v>
      </c>
    </row>
    <row r="625" spans="39:48" hidden="1" x14ac:dyDescent="0.25">
      <c r="AM625" s="325" t="s">
        <v>367</v>
      </c>
      <c r="AN625" s="325" t="s">
        <v>368</v>
      </c>
      <c r="AO625" s="326">
        <v>3505</v>
      </c>
      <c r="AP625" s="326">
        <v>17012</v>
      </c>
      <c r="AQ625" s="326">
        <v>-6933</v>
      </c>
      <c r="AR625" s="326">
        <v>0</v>
      </c>
      <c r="AS625" s="327">
        <v>0</v>
      </c>
      <c r="AT625" s="326">
        <v>-2553</v>
      </c>
      <c r="AU625" s="326">
        <v>14</v>
      </c>
      <c r="AV625" s="328">
        <v>7540</v>
      </c>
    </row>
    <row r="626" spans="39:48" hidden="1" x14ac:dyDescent="0.25">
      <c r="AM626" s="325" t="s">
        <v>369</v>
      </c>
      <c r="AN626" s="325" t="s">
        <v>370</v>
      </c>
      <c r="AO626" s="326">
        <v>4023</v>
      </c>
      <c r="AP626" s="326">
        <v>16023</v>
      </c>
      <c r="AQ626" s="326">
        <v>-4989</v>
      </c>
      <c r="AR626" s="326">
        <v>0</v>
      </c>
      <c r="AS626" s="327">
        <v>0</v>
      </c>
      <c r="AT626" s="326">
        <v>-2365</v>
      </c>
      <c r="AU626" s="326">
        <v>-233</v>
      </c>
      <c r="AV626" s="328">
        <v>8436</v>
      </c>
    </row>
    <row r="627" spans="39:48" hidden="1" x14ac:dyDescent="0.25">
      <c r="AM627" s="325" t="s">
        <v>371</v>
      </c>
      <c r="AN627" s="325" t="s">
        <v>372</v>
      </c>
      <c r="AO627" s="326">
        <v>132</v>
      </c>
      <c r="AP627" s="326">
        <v>3659</v>
      </c>
      <c r="AQ627" s="326">
        <v>-1302</v>
      </c>
      <c r="AR627" s="326">
        <v>0</v>
      </c>
      <c r="AS627" s="327">
        <v>0</v>
      </c>
      <c r="AT627" s="326">
        <v>-668</v>
      </c>
      <c r="AU627" s="326">
        <v>8</v>
      </c>
      <c r="AV627" s="328">
        <v>1697</v>
      </c>
    </row>
    <row r="628" spans="39:48" hidden="1" x14ac:dyDescent="0.25">
      <c r="AM628" s="325" t="s">
        <v>373</v>
      </c>
      <c r="AN628" s="325" t="s">
        <v>374</v>
      </c>
      <c r="AO628" s="326">
        <v>55</v>
      </c>
      <c r="AP628" s="326">
        <v>9245</v>
      </c>
      <c r="AQ628" s="326">
        <v>-3983</v>
      </c>
      <c r="AR628" s="326">
        <v>0</v>
      </c>
      <c r="AS628" s="327">
        <v>0</v>
      </c>
      <c r="AT628" s="326">
        <v>-1666</v>
      </c>
      <c r="AU628" s="326">
        <v>-70</v>
      </c>
      <c r="AV628" s="328">
        <v>3526</v>
      </c>
    </row>
    <row r="629" spans="39:48" hidden="1" x14ac:dyDescent="0.25">
      <c r="AM629" s="325" t="s">
        <v>375</v>
      </c>
      <c r="AN629" s="325" t="s">
        <v>376</v>
      </c>
      <c r="AO629" s="326">
        <v>22</v>
      </c>
      <c r="AP629" s="326">
        <v>273843</v>
      </c>
      <c r="AQ629" s="326">
        <v>-113806</v>
      </c>
      <c r="AR629" s="326">
        <v>0</v>
      </c>
      <c r="AS629" s="327">
        <v>0</v>
      </c>
      <c r="AT629" s="326">
        <v>-69805</v>
      </c>
      <c r="AU629" s="326">
        <v>-548</v>
      </c>
      <c r="AV629" s="328">
        <v>89685</v>
      </c>
    </row>
    <row r="630" spans="39:48" hidden="1" x14ac:dyDescent="0.25">
      <c r="AM630" s="325" t="s">
        <v>377</v>
      </c>
      <c r="AN630" s="325" t="s">
        <v>378</v>
      </c>
      <c r="AO630" s="326">
        <v>0</v>
      </c>
      <c r="AP630" s="326">
        <v>463267</v>
      </c>
      <c r="AQ630" s="326">
        <v>-154805</v>
      </c>
      <c r="AR630" s="326">
        <v>0</v>
      </c>
      <c r="AS630" s="327">
        <v>0</v>
      </c>
      <c r="AT630" s="326">
        <v>-124607</v>
      </c>
      <c r="AU630" s="326">
        <v>-54</v>
      </c>
      <c r="AV630" s="328">
        <v>183801</v>
      </c>
    </row>
    <row r="631" spans="39:48" hidden="1" x14ac:dyDescent="0.25">
      <c r="AM631" s="325" t="s">
        <v>379</v>
      </c>
      <c r="AN631" s="325" t="s">
        <v>380</v>
      </c>
      <c r="AO631" s="326">
        <v>0</v>
      </c>
      <c r="AP631" s="326">
        <v>15412</v>
      </c>
      <c r="AQ631" s="326">
        <v>-6273</v>
      </c>
      <c r="AR631" s="326">
        <v>0</v>
      </c>
      <c r="AS631" s="327">
        <v>0</v>
      </c>
      <c r="AT631" s="326">
        <v>-2472</v>
      </c>
      <c r="AU631" s="326">
        <v>-20</v>
      </c>
      <c r="AV631" s="328">
        <v>6647</v>
      </c>
    </row>
    <row r="632" spans="39:48" hidden="1" x14ac:dyDescent="0.25">
      <c r="AM632" s="325" t="s">
        <v>381</v>
      </c>
      <c r="AN632" s="325" t="s">
        <v>382</v>
      </c>
      <c r="AO632" s="326">
        <v>0</v>
      </c>
      <c r="AP632" s="326">
        <v>13567</v>
      </c>
      <c r="AQ632" s="326">
        <v>-5588</v>
      </c>
      <c r="AR632" s="326">
        <v>0</v>
      </c>
      <c r="AS632" s="327">
        <v>0</v>
      </c>
      <c r="AT632" s="326">
        <v>-2337</v>
      </c>
      <c r="AU632" s="326">
        <v>30</v>
      </c>
      <c r="AV632" s="328">
        <v>5672</v>
      </c>
    </row>
    <row r="633" spans="39:48" hidden="1" x14ac:dyDescent="0.25">
      <c r="AM633" s="325" t="s">
        <v>383</v>
      </c>
      <c r="AN633" s="325" t="s">
        <v>384</v>
      </c>
      <c r="AO633" s="326">
        <v>1807</v>
      </c>
      <c r="AP633" s="326">
        <v>12326</v>
      </c>
      <c r="AQ633" s="326">
        <v>-2296</v>
      </c>
      <c r="AR633" s="326">
        <v>0</v>
      </c>
      <c r="AS633" s="327">
        <v>0</v>
      </c>
      <c r="AT633" s="326">
        <v>-2537</v>
      </c>
      <c r="AU633" s="326">
        <v>0</v>
      </c>
      <c r="AV633" s="328">
        <v>7493</v>
      </c>
    </row>
    <row r="634" spans="39:48" hidden="1" x14ac:dyDescent="0.25">
      <c r="AM634" s="325" t="s">
        <v>385</v>
      </c>
      <c r="AN634" s="325" t="s">
        <v>386</v>
      </c>
      <c r="AO634" s="326">
        <v>648</v>
      </c>
      <c r="AP634" s="326">
        <v>11544</v>
      </c>
      <c r="AQ634" s="326">
        <v>-3199</v>
      </c>
      <c r="AR634" s="326">
        <v>0</v>
      </c>
      <c r="AS634" s="327">
        <v>0</v>
      </c>
      <c r="AT634" s="326">
        <v>-2324</v>
      </c>
      <c r="AU634" s="326">
        <v>-10</v>
      </c>
      <c r="AV634" s="328">
        <v>6011</v>
      </c>
    </row>
    <row r="635" spans="39:48" hidden="1" x14ac:dyDescent="0.25">
      <c r="AM635" s="325" t="s">
        <v>387</v>
      </c>
      <c r="AN635" s="325" t="s">
        <v>388</v>
      </c>
      <c r="AO635" s="326">
        <v>3645</v>
      </c>
      <c r="AP635" s="326">
        <v>18773</v>
      </c>
      <c r="AQ635" s="326">
        <v>-2851</v>
      </c>
      <c r="AR635" s="326">
        <v>0</v>
      </c>
      <c r="AS635" s="327">
        <v>0</v>
      </c>
      <c r="AT635" s="326">
        <v>-3793</v>
      </c>
      <c r="AU635" s="326">
        <v>-26</v>
      </c>
      <c r="AV635" s="328">
        <v>12103</v>
      </c>
    </row>
    <row r="636" spans="39:48" hidden="1" x14ac:dyDescent="0.25">
      <c r="AM636" s="325" t="s">
        <v>389</v>
      </c>
      <c r="AN636" s="325" t="s">
        <v>390</v>
      </c>
      <c r="AO636" s="326">
        <v>121</v>
      </c>
      <c r="AP636" s="326">
        <v>182848</v>
      </c>
      <c r="AQ636" s="326">
        <v>-87129</v>
      </c>
      <c r="AR636" s="326">
        <v>0</v>
      </c>
      <c r="AS636" s="327">
        <v>0</v>
      </c>
      <c r="AT636" s="326">
        <v>-44349</v>
      </c>
      <c r="AU636" s="326">
        <v>-500</v>
      </c>
      <c r="AV636" s="328">
        <v>50870</v>
      </c>
    </row>
    <row r="637" spans="39:48" hidden="1" x14ac:dyDescent="0.25">
      <c r="AM637" s="325" t="s">
        <v>391</v>
      </c>
      <c r="AN637" s="325" t="s">
        <v>392</v>
      </c>
      <c r="AO637" s="326">
        <v>0</v>
      </c>
      <c r="AP637" s="326">
        <v>162061</v>
      </c>
      <c r="AQ637" s="326">
        <v>-77205</v>
      </c>
      <c r="AR637" s="326">
        <v>0</v>
      </c>
      <c r="AS637" s="327">
        <v>0</v>
      </c>
      <c r="AT637" s="326">
        <v>-40571</v>
      </c>
      <c r="AU637" s="326">
        <v>0</v>
      </c>
      <c r="AV637" s="328">
        <v>44286</v>
      </c>
    </row>
    <row r="638" spans="39:48" hidden="1" x14ac:dyDescent="0.25">
      <c r="AM638" s="325" t="s">
        <v>393</v>
      </c>
      <c r="AN638" s="325" t="s">
        <v>394</v>
      </c>
      <c r="AO638" s="326">
        <v>0</v>
      </c>
      <c r="AP638" s="326">
        <v>1241933</v>
      </c>
      <c r="AQ638" s="326">
        <v>-457060</v>
      </c>
      <c r="AR638" s="326">
        <v>0</v>
      </c>
      <c r="AS638" s="327">
        <v>0</v>
      </c>
      <c r="AT638" s="326">
        <v>-332383</v>
      </c>
      <c r="AU638" s="326">
        <v>-2658</v>
      </c>
      <c r="AV638" s="328">
        <v>449832</v>
      </c>
    </row>
    <row r="639" spans="39:48" hidden="1" x14ac:dyDescent="0.25">
      <c r="AM639" s="325" t="s">
        <v>395</v>
      </c>
      <c r="AN639" s="325" t="s">
        <v>396</v>
      </c>
      <c r="AO639" s="326">
        <v>209</v>
      </c>
      <c r="AP639" s="326">
        <v>25622</v>
      </c>
      <c r="AQ639" s="326">
        <v>-8203</v>
      </c>
      <c r="AR639" s="326">
        <v>0</v>
      </c>
      <c r="AS639" s="327">
        <v>0</v>
      </c>
      <c r="AT639" s="326">
        <v>-4532</v>
      </c>
      <c r="AU639" s="326">
        <v>25</v>
      </c>
      <c r="AV639" s="328">
        <v>12912</v>
      </c>
    </row>
    <row r="640" spans="39:48" hidden="1" x14ac:dyDescent="0.25">
      <c r="AM640" s="325" t="s">
        <v>397</v>
      </c>
      <c r="AN640" s="325" t="s">
        <v>398</v>
      </c>
      <c r="AO640" s="326">
        <v>1159</v>
      </c>
      <c r="AP640" s="326">
        <v>15630</v>
      </c>
      <c r="AQ640" s="326">
        <v>-4114</v>
      </c>
      <c r="AR640" s="326">
        <v>0</v>
      </c>
      <c r="AS640" s="327">
        <v>0</v>
      </c>
      <c r="AT640" s="326">
        <v>-3664</v>
      </c>
      <c r="AU640" s="326">
        <v>-158</v>
      </c>
      <c r="AV640" s="328">
        <v>7694</v>
      </c>
    </row>
    <row r="641" spans="39:48" hidden="1" x14ac:dyDescent="0.25">
      <c r="AM641" s="325" t="s">
        <v>399</v>
      </c>
      <c r="AN641" s="325" t="s">
        <v>400</v>
      </c>
      <c r="AO641" s="326">
        <v>99</v>
      </c>
      <c r="AP641" s="326">
        <v>9155</v>
      </c>
      <c r="AQ641" s="326">
        <v>-2504</v>
      </c>
      <c r="AR641" s="326">
        <v>0</v>
      </c>
      <c r="AS641" s="327">
        <v>0</v>
      </c>
      <c r="AT641" s="326">
        <v>-1868</v>
      </c>
      <c r="AU641" s="326">
        <v>-125</v>
      </c>
      <c r="AV641" s="328">
        <v>4658</v>
      </c>
    </row>
    <row r="642" spans="39:48" hidden="1" x14ac:dyDescent="0.25">
      <c r="AM642" s="325" t="s">
        <v>401</v>
      </c>
      <c r="AN642" s="325" t="s">
        <v>402</v>
      </c>
      <c r="AO642" s="326">
        <v>0</v>
      </c>
      <c r="AP642" s="326">
        <v>10328</v>
      </c>
      <c r="AQ642" s="326">
        <v>-2037</v>
      </c>
      <c r="AR642" s="326">
        <v>0</v>
      </c>
      <c r="AS642" s="327">
        <v>0</v>
      </c>
      <c r="AT642" s="326">
        <v>-2375</v>
      </c>
      <c r="AU642" s="326">
        <v>-49</v>
      </c>
      <c r="AV642" s="328">
        <v>5867</v>
      </c>
    </row>
    <row r="643" spans="39:48" hidden="1" x14ac:dyDescent="0.25">
      <c r="AM643" s="325" t="s">
        <v>403</v>
      </c>
      <c r="AN643" s="325" t="s">
        <v>404</v>
      </c>
      <c r="AO643" s="326">
        <v>1408</v>
      </c>
      <c r="AP643" s="326">
        <v>17736</v>
      </c>
      <c r="AQ643" s="326">
        <v>-3964</v>
      </c>
      <c r="AR643" s="326">
        <v>0</v>
      </c>
      <c r="AS643" s="327">
        <v>0</v>
      </c>
      <c r="AT643" s="326">
        <v>-4291</v>
      </c>
      <c r="AU643" s="326">
        <v>34</v>
      </c>
      <c r="AV643" s="328">
        <v>9515</v>
      </c>
    </row>
    <row r="644" spans="39:48" hidden="1" x14ac:dyDescent="0.25">
      <c r="AM644" s="325" t="s">
        <v>405</v>
      </c>
      <c r="AN644" s="325" t="s">
        <v>406</v>
      </c>
      <c r="AO644" s="326">
        <v>532</v>
      </c>
      <c r="AP644" s="326">
        <v>18858</v>
      </c>
      <c r="AQ644" s="326">
        <v>-5977</v>
      </c>
      <c r="AR644" s="326">
        <v>0</v>
      </c>
      <c r="AS644" s="327">
        <v>0</v>
      </c>
      <c r="AT644" s="326">
        <v>-4234</v>
      </c>
      <c r="AU644" s="326">
        <v>-1</v>
      </c>
      <c r="AV644" s="328">
        <v>8646</v>
      </c>
    </row>
    <row r="645" spans="39:48" hidden="1" x14ac:dyDescent="0.25">
      <c r="AM645" s="325" t="s">
        <v>407</v>
      </c>
      <c r="AN645" s="325" t="s">
        <v>408</v>
      </c>
      <c r="AO645" s="326">
        <v>2225</v>
      </c>
      <c r="AP645" s="326">
        <v>15984</v>
      </c>
      <c r="AQ645" s="326">
        <v>-3786</v>
      </c>
      <c r="AR645" s="326">
        <v>0</v>
      </c>
      <c r="AS645" s="327">
        <v>0</v>
      </c>
      <c r="AT645" s="326">
        <v>-3305</v>
      </c>
      <c r="AU645" s="326">
        <v>23</v>
      </c>
      <c r="AV645" s="328">
        <v>8916</v>
      </c>
    </row>
    <row r="646" spans="39:48" hidden="1" x14ac:dyDescent="0.25">
      <c r="AM646" s="325" t="s">
        <v>409</v>
      </c>
      <c r="AN646" s="325" t="s">
        <v>410</v>
      </c>
      <c r="AO646" s="326">
        <v>0</v>
      </c>
      <c r="AP646" s="326">
        <v>13440</v>
      </c>
      <c r="AQ646" s="326">
        <v>-5350</v>
      </c>
      <c r="AR646" s="326">
        <v>0</v>
      </c>
      <c r="AS646" s="327">
        <v>0</v>
      </c>
      <c r="AT646" s="326">
        <v>-2139</v>
      </c>
      <c r="AU646" s="326">
        <v>4</v>
      </c>
      <c r="AV646" s="328">
        <v>5955</v>
      </c>
    </row>
    <row r="647" spans="39:48" hidden="1" x14ac:dyDescent="0.25">
      <c r="AM647" s="325" t="s">
        <v>411</v>
      </c>
      <c r="AN647" s="325" t="s">
        <v>412</v>
      </c>
      <c r="AO647" s="326">
        <v>727</v>
      </c>
      <c r="AP647" s="326">
        <v>7134</v>
      </c>
      <c r="AQ647" s="326">
        <v>-1473</v>
      </c>
      <c r="AR647" s="326">
        <v>0</v>
      </c>
      <c r="AS647" s="327">
        <v>0</v>
      </c>
      <c r="AT647" s="326">
        <v>-1645</v>
      </c>
      <c r="AU647" s="326">
        <v>0</v>
      </c>
      <c r="AV647" s="328">
        <v>4016</v>
      </c>
    </row>
    <row r="648" spans="39:48" hidden="1" x14ac:dyDescent="0.25">
      <c r="AM648" s="325" t="s">
        <v>413</v>
      </c>
      <c r="AN648" s="325" t="s">
        <v>414</v>
      </c>
      <c r="AO648" s="326">
        <v>797</v>
      </c>
      <c r="AP648" s="326">
        <v>9032</v>
      </c>
      <c r="AQ648" s="326">
        <v>-1332</v>
      </c>
      <c r="AR648" s="326">
        <v>0</v>
      </c>
      <c r="AS648" s="327">
        <v>0</v>
      </c>
      <c r="AT648" s="326">
        <v>-2159</v>
      </c>
      <c r="AU648" s="326">
        <v>-9</v>
      </c>
      <c r="AV648" s="328">
        <v>5532</v>
      </c>
    </row>
    <row r="649" spans="39:48" hidden="1" x14ac:dyDescent="0.25">
      <c r="AM649" s="325" t="s">
        <v>415</v>
      </c>
      <c r="AN649" s="325" t="s">
        <v>416</v>
      </c>
      <c r="AO649" s="326">
        <v>1020</v>
      </c>
      <c r="AP649" s="326">
        <v>16901</v>
      </c>
      <c r="AQ649" s="326">
        <v>-6042</v>
      </c>
      <c r="AR649" s="326">
        <v>0</v>
      </c>
      <c r="AS649" s="327">
        <v>0</v>
      </c>
      <c r="AT649" s="326">
        <v>-3813</v>
      </c>
      <c r="AU649" s="326">
        <v>-155</v>
      </c>
      <c r="AV649" s="328">
        <v>6891</v>
      </c>
    </row>
    <row r="650" spans="39:48" hidden="1" x14ac:dyDescent="0.25">
      <c r="AM650" s="325" t="s">
        <v>417</v>
      </c>
      <c r="AN650" s="325" t="s">
        <v>418</v>
      </c>
      <c r="AO650" s="326">
        <v>1280</v>
      </c>
      <c r="AP650" s="326">
        <v>8353</v>
      </c>
      <c r="AQ650" s="326">
        <v>-1611</v>
      </c>
      <c r="AR650" s="326">
        <v>0</v>
      </c>
      <c r="AS650" s="327">
        <v>0</v>
      </c>
      <c r="AT650" s="326">
        <v>-1886</v>
      </c>
      <c r="AU650" s="326">
        <v>-22</v>
      </c>
      <c r="AV650" s="328">
        <v>4834</v>
      </c>
    </row>
    <row r="651" spans="39:48" hidden="1" x14ac:dyDescent="0.25">
      <c r="AM651" s="325" t="s">
        <v>419</v>
      </c>
      <c r="AN651" s="325" t="s">
        <v>420</v>
      </c>
      <c r="AO651" s="326">
        <v>0</v>
      </c>
      <c r="AP651" s="326">
        <v>517379</v>
      </c>
      <c r="AQ651" s="326">
        <v>-181211</v>
      </c>
      <c r="AR651" s="326">
        <v>0</v>
      </c>
      <c r="AS651" s="327">
        <v>0</v>
      </c>
      <c r="AT651" s="326">
        <v>-148432</v>
      </c>
      <c r="AU651" s="326">
        <v>-583</v>
      </c>
      <c r="AV651" s="328">
        <v>187153</v>
      </c>
    </row>
    <row r="652" spans="39:48" hidden="1" x14ac:dyDescent="0.25">
      <c r="AM652" s="325" t="s">
        <v>421</v>
      </c>
      <c r="AN652" s="325" t="s">
        <v>422</v>
      </c>
      <c r="AO652" s="326">
        <v>125</v>
      </c>
      <c r="AP652" s="326">
        <v>13628</v>
      </c>
      <c r="AQ652" s="326">
        <v>-4389</v>
      </c>
      <c r="AR652" s="326">
        <v>0</v>
      </c>
      <c r="AS652" s="327">
        <v>0</v>
      </c>
      <c r="AT652" s="326">
        <v>-2998</v>
      </c>
      <c r="AU652" s="326">
        <v>-24</v>
      </c>
      <c r="AV652" s="328">
        <v>6217</v>
      </c>
    </row>
    <row r="653" spans="39:48" hidden="1" x14ac:dyDescent="0.25">
      <c r="AM653" s="325" t="s">
        <v>423</v>
      </c>
      <c r="AN653" s="325" t="s">
        <v>424</v>
      </c>
      <c r="AO653" s="326">
        <v>1381</v>
      </c>
      <c r="AP653" s="326">
        <v>10182</v>
      </c>
      <c r="AQ653" s="326">
        <v>-2215</v>
      </c>
      <c r="AR653" s="326">
        <v>0</v>
      </c>
      <c r="AS653" s="327">
        <v>0</v>
      </c>
      <c r="AT653" s="326">
        <v>-2184</v>
      </c>
      <c r="AU653" s="326">
        <v>0</v>
      </c>
      <c r="AV653" s="328">
        <v>5783</v>
      </c>
    </row>
    <row r="654" spans="39:48" hidden="1" x14ac:dyDescent="0.25">
      <c r="AM654" s="325" t="s">
        <v>425</v>
      </c>
      <c r="AN654" s="325" t="s">
        <v>426</v>
      </c>
      <c r="AO654" s="326">
        <v>1062</v>
      </c>
      <c r="AP654" s="326">
        <v>9836</v>
      </c>
      <c r="AQ654" s="326">
        <v>-2491</v>
      </c>
      <c r="AR654" s="326">
        <v>0</v>
      </c>
      <c r="AS654" s="327">
        <v>0</v>
      </c>
      <c r="AT654" s="326">
        <v>-2195</v>
      </c>
      <c r="AU654" s="326">
        <v>0</v>
      </c>
      <c r="AV654" s="328">
        <v>5150</v>
      </c>
    </row>
    <row r="655" spans="39:48" hidden="1" x14ac:dyDescent="0.25">
      <c r="AM655" s="325" t="s">
        <v>427</v>
      </c>
      <c r="AN655" s="325" t="s">
        <v>428</v>
      </c>
      <c r="AO655" s="326">
        <v>128</v>
      </c>
      <c r="AP655" s="326">
        <v>14514</v>
      </c>
      <c r="AQ655" s="326">
        <v>-6076</v>
      </c>
      <c r="AR655" s="326">
        <v>0</v>
      </c>
      <c r="AS655" s="327">
        <v>0</v>
      </c>
      <c r="AT655" s="326">
        <v>-3011</v>
      </c>
      <c r="AU655" s="326">
        <v>-50</v>
      </c>
      <c r="AV655" s="328">
        <v>5377</v>
      </c>
    </row>
    <row r="656" spans="39:48" hidden="1" x14ac:dyDescent="0.25">
      <c r="AM656" s="325" t="s">
        <v>429</v>
      </c>
      <c r="AN656" s="325" t="s">
        <v>430</v>
      </c>
      <c r="AO656" s="326">
        <v>1687</v>
      </c>
      <c r="AP656" s="326">
        <v>13756</v>
      </c>
      <c r="AQ656" s="326">
        <v>-2470</v>
      </c>
      <c r="AR656" s="326">
        <v>0</v>
      </c>
      <c r="AS656" s="327">
        <v>0</v>
      </c>
      <c r="AT656" s="326">
        <v>-2950</v>
      </c>
      <c r="AU656" s="326">
        <v>-15</v>
      </c>
      <c r="AV656" s="328">
        <v>8321</v>
      </c>
    </row>
    <row r="657" spans="39:48" hidden="1" x14ac:dyDescent="0.25">
      <c r="AM657" s="325" t="s">
        <v>431</v>
      </c>
      <c r="AN657" s="325" t="s">
        <v>432</v>
      </c>
      <c r="AO657" s="326">
        <v>844</v>
      </c>
      <c r="AP657" s="326">
        <v>7336</v>
      </c>
      <c r="AQ657" s="326">
        <v>-2084</v>
      </c>
      <c r="AR657" s="326">
        <v>0</v>
      </c>
      <c r="AS657" s="327">
        <v>0</v>
      </c>
      <c r="AT657" s="326">
        <v>-2106</v>
      </c>
      <c r="AU657" s="326">
        <v>-31</v>
      </c>
      <c r="AV657" s="328">
        <v>3115</v>
      </c>
    </row>
    <row r="658" spans="39:48" hidden="1" x14ac:dyDescent="0.25">
      <c r="AM658" s="325" t="s">
        <v>433</v>
      </c>
      <c r="AN658" s="325" t="s">
        <v>434</v>
      </c>
      <c r="AO658" s="326">
        <v>113</v>
      </c>
      <c r="AP658" s="326">
        <v>205310</v>
      </c>
      <c r="AQ658" s="326">
        <v>-101554</v>
      </c>
      <c r="AR658" s="326">
        <v>0</v>
      </c>
      <c r="AS658" s="327">
        <v>0</v>
      </c>
      <c r="AT658" s="326">
        <v>-52657</v>
      </c>
      <c r="AU658" s="326">
        <v>1892</v>
      </c>
      <c r="AV658" s="328">
        <v>52991</v>
      </c>
    </row>
    <row r="659" spans="39:48" hidden="1" x14ac:dyDescent="0.25">
      <c r="AM659" s="325" t="s">
        <v>435</v>
      </c>
      <c r="AN659" s="325" t="s">
        <v>436</v>
      </c>
      <c r="AO659" s="326">
        <v>0</v>
      </c>
      <c r="AP659" s="326">
        <v>241884</v>
      </c>
      <c r="AQ659" s="326">
        <v>-114799</v>
      </c>
      <c r="AR659" s="326">
        <v>0</v>
      </c>
      <c r="AS659" s="327">
        <v>0</v>
      </c>
      <c r="AT659" s="326">
        <v>-61790</v>
      </c>
      <c r="AU659" s="326">
        <v>464</v>
      </c>
      <c r="AV659" s="328">
        <v>65759</v>
      </c>
    </row>
    <row r="660" spans="39:48" hidden="1" x14ac:dyDescent="0.25">
      <c r="AM660" s="325" t="s">
        <v>437</v>
      </c>
      <c r="AN660" s="325" t="s">
        <v>438</v>
      </c>
      <c r="AO660" s="326">
        <v>0</v>
      </c>
      <c r="AP660" s="326">
        <v>1052275</v>
      </c>
      <c r="AQ660" s="326">
        <v>-332926</v>
      </c>
      <c r="AR660" s="326">
        <v>0</v>
      </c>
      <c r="AS660" s="327">
        <v>0</v>
      </c>
      <c r="AT660" s="326">
        <v>-313904</v>
      </c>
      <c r="AU660" s="326">
        <v>-2987</v>
      </c>
      <c r="AV660" s="328">
        <v>402458</v>
      </c>
    </row>
    <row r="661" spans="39:48" hidden="1" x14ac:dyDescent="0.25">
      <c r="AM661" s="325" t="s">
        <v>439</v>
      </c>
      <c r="AN661" s="325" t="s">
        <v>440</v>
      </c>
      <c r="AO661" s="326">
        <v>775</v>
      </c>
      <c r="AP661" s="326">
        <v>14153</v>
      </c>
      <c r="AQ661" s="326">
        <v>-3995</v>
      </c>
      <c r="AR661" s="326">
        <v>0</v>
      </c>
      <c r="AS661" s="327">
        <v>0</v>
      </c>
      <c r="AT661" s="326">
        <v>-4168</v>
      </c>
      <c r="AU661" s="326">
        <v>0</v>
      </c>
      <c r="AV661" s="328">
        <v>5990</v>
      </c>
    </row>
    <row r="662" spans="39:48" hidden="1" x14ac:dyDescent="0.25">
      <c r="AM662" s="325" t="s">
        <v>441</v>
      </c>
      <c r="AN662" s="325" t="s">
        <v>442</v>
      </c>
      <c r="AO662" s="326">
        <v>1819</v>
      </c>
      <c r="AP662" s="326">
        <v>12621</v>
      </c>
      <c r="AQ662" s="326">
        <v>-2229</v>
      </c>
      <c r="AR662" s="326">
        <v>0</v>
      </c>
      <c r="AS662" s="327">
        <v>0</v>
      </c>
      <c r="AT662" s="326">
        <v>-2986</v>
      </c>
      <c r="AU662" s="326">
        <v>-18</v>
      </c>
      <c r="AV662" s="328">
        <v>7388</v>
      </c>
    </row>
    <row r="663" spans="39:48" hidden="1" x14ac:dyDescent="0.25">
      <c r="AM663" s="325" t="s">
        <v>443</v>
      </c>
      <c r="AN663" s="325" t="s">
        <v>444</v>
      </c>
      <c r="AO663" s="326">
        <v>1639</v>
      </c>
      <c r="AP663" s="326">
        <v>13109</v>
      </c>
      <c r="AQ663" s="326">
        <v>-3008</v>
      </c>
      <c r="AR663" s="326">
        <v>0</v>
      </c>
      <c r="AS663" s="327">
        <v>0</v>
      </c>
      <c r="AT663" s="326">
        <v>-3160</v>
      </c>
      <c r="AU663" s="326">
        <v>-130</v>
      </c>
      <c r="AV663" s="328">
        <v>6811</v>
      </c>
    </row>
    <row r="664" spans="39:48" hidden="1" x14ac:dyDescent="0.25">
      <c r="AM664" s="325" t="s">
        <v>445</v>
      </c>
      <c r="AN664" s="325" t="s">
        <v>446</v>
      </c>
      <c r="AO664" s="326">
        <v>0</v>
      </c>
      <c r="AP664" s="326">
        <v>9792</v>
      </c>
      <c r="AQ664" s="326">
        <v>-1757</v>
      </c>
      <c r="AR664" s="326">
        <v>0</v>
      </c>
      <c r="AS664" s="327">
        <v>0</v>
      </c>
      <c r="AT664" s="326">
        <v>-2968</v>
      </c>
      <c r="AU664" s="326">
        <v>20</v>
      </c>
      <c r="AV664" s="328">
        <v>5087</v>
      </c>
    </row>
    <row r="665" spans="39:48" hidden="1" x14ac:dyDescent="0.25">
      <c r="AM665" s="325" t="s">
        <v>447</v>
      </c>
      <c r="AN665" s="325" t="s">
        <v>448</v>
      </c>
      <c r="AO665" s="326">
        <v>0</v>
      </c>
      <c r="AP665" s="326">
        <v>10648</v>
      </c>
      <c r="AQ665" s="326">
        <v>-3914</v>
      </c>
      <c r="AR665" s="326">
        <v>0</v>
      </c>
      <c r="AS665" s="327">
        <v>0</v>
      </c>
      <c r="AT665" s="326">
        <v>-2100</v>
      </c>
      <c r="AU665" s="326">
        <v>-142</v>
      </c>
      <c r="AV665" s="328">
        <v>4492</v>
      </c>
    </row>
    <row r="666" spans="39:48" hidden="1" x14ac:dyDescent="0.25">
      <c r="AM666" s="325" t="s">
        <v>449</v>
      </c>
      <c r="AN666" s="325" t="s">
        <v>450</v>
      </c>
      <c r="AO666" s="326">
        <v>1136</v>
      </c>
      <c r="AP666" s="326">
        <v>9351</v>
      </c>
      <c r="AQ666" s="326">
        <v>-997</v>
      </c>
      <c r="AR666" s="326">
        <v>0</v>
      </c>
      <c r="AS666" s="327">
        <v>0</v>
      </c>
      <c r="AT666" s="326">
        <v>-2294</v>
      </c>
      <c r="AU666" s="326">
        <v>-57</v>
      </c>
      <c r="AV666" s="328">
        <v>6003</v>
      </c>
    </row>
    <row r="667" spans="39:48" hidden="1" x14ac:dyDescent="0.25">
      <c r="AM667" s="325" t="s">
        <v>451</v>
      </c>
      <c r="AN667" s="325" t="s">
        <v>452</v>
      </c>
      <c r="AO667" s="326">
        <v>0</v>
      </c>
      <c r="AP667" s="326">
        <v>14690</v>
      </c>
      <c r="AQ667" s="326">
        <v>-5078</v>
      </c>
      <c r="AR667" s="326">
        <v>0</v>
      </c>
      <c r="AS667" s="327">
        <v>0</v>
      </c>
      <c r="AT667" s="326">
        <v>-3171</v>
      </c>
      <c r="AU667" s="326">
        <v>-62</v>
      </c>
      <c r="AV667" s="328">
        <v>6379</v>
      </c>
    </row>
    <row r="668" spans="39:48" hidden="1" x14ac:dyDescent="0.25">
      <c r="AM668" s="325" t="s">
        <v>453</v>
      </c>
      <c r="AN668" s="325" t="s">
        <v>454</v>
      </c>
      <c r="AO668" s="326">
        <v>3424</v>
      </c>
      <c r="AP668" s="326">
        <v>22083</v>
      </c>
      <c r="AQ668" s="326">
        <v>-4596</v>
      </c>
      <c r="AR668" s="326">
        <v>0</v>
      </c>
      <c r="AS668" s="327">
        <v>0</v>
      </c>
      <c r="AT668" s="326">
        <v>-4638</v>
      </c>
      <c r="AU668" s="326">
        <v>-222</v>
      </c>
      <c r="AV668" s="328">
        <v>12628</v>
      </c>
    </row>
    <row r="669" spans="39:48" hidden="1" x14ac:dyDescent="0.25">
      <c r="AM669" s="325" t="s">
        <v>455</v>
      </c>
      <c r="AN669" s="325" t="s">
        <v>456</v>
      </c>
      <c r="AO669" s="326">
        <v>0</v>
      </c>
      <c r="AP669" s="326">
        <v>10390</v>
      </c>
      <c r="AQ669" s="326">
        <v>-3488</v>
      </c>
      <c r="AR669" s="326">
        <v>0</v>
      </c>
      <c r="AS669" s="327">
        <v>0</v>
      </c>
      <c r="AT669" s="326">
        <v>-2473</v>
      </c>
      <c r="AU669" s="326">
        <v>0</v>
      </c>
      <c r="AV669" s="328">
        <v>4429</v>
      </c>
    </row>
    <row r="670" spans="39:48" hidden="1" x14ac:dyDescent="0.25">
      <c r="AM670" s="325" t="s">
        <v>457</v>
      </c>
      <c r="AN670" s="325" t="s">
        <v>458</v>
      </c>
      <c r="AO670" s="326">
        <v>760</v>
      </c>
      <c r="AP670" s="326">
        <v>10654</v>
      </c>
      <c r="AQ670" s="326">
        <v>-2374</v>
      </c>
      <c r="AR670" s="326">
        <v>0</v>
      </c>
      <c r="AS670" s="327">
        <v>0</v>
      </c>
      <c r="AT670" s="326">
        <v>-3013</v>
      </c>
      <c r="AU670" s="326">
        <v>0</v>
      </c>
      <c r="AV670" s="328">
        <v>5267</v>
      </c>
    </row>
    <row r="671" spans="39:48" hidden="1" x14ac:dyDescent="0.25">
      <c r="AM671" s="325" t="s">
        <v>459</v>
      </c>
      <c r="AN671" s="325" t="s">
        <v>460</v>
      </c>
      <c r="AO671" s="326">
        <v>1322</v>
      </c>
      <c r="AP671" s="326">
        <v>12606</v>
      </c>
      <c r="AQ671" s="326">
        <v>-2990</v>
      </c>
      <c r="AR671" s="326">
        <v>0</v>
      </c>
      <c r="AS671" s="327">
        <v>0</v>
      </c>
      <c r="AT671" s="326">
        <v>-2945</v>
      </c>
      <c r="AU671" s="326">
        <v>-40</v>
      </c>
      <c r="AV671" s="328">
        <v>6631</v>
      </c>
    </row>
    <row r="672" spans="39:48" hidden="1" x14ac:dyDescent="0.25">
      <c r="AM672" s="325" t="s">
        <v>461</v>
      </c>
      <c r="AN672" s="325" t="s">
        <v>462</v>
      </c>
      <c r="AO672" s="326">
        <v>1851</v>
      </c>
      <c r="AP672" s="326">
        <v>177171</v>
      </c>
      <c r="AQ672" s="326">
        <v>-62011</v>
      </c>
      <c r="AR672" s="326">
        <v>0</v>
      </c>
      <c r="AS672" s="327">
        <v>0</v>
      </c>
      <c r="AT672" s="326">
        <v>-49297</v>
      </c>
      <c r="AU672" s="326">
        <v>-400</v>
      </c>
      <c r="AV672" s="328">
        <v>65463</v>
      </c>
    </row>
    <row r="673" spans="39:48" hidden="1" x14ac:dyDescent="0.25">
      <c r="AM673" s="325" t="s">
        <v>463</v>
      </c>
      <c r="AN673" s="325" t="s">
        <v>464</v>
      </c>
      <c r="AO673" s="326">
        <v>0</v>
      </c>
      <c r="AP673" s="326">
        <v>453345</v>
      </c>
      <c r="AQ673" s="326">
        <v>-149258</v>
      </c>
      <c r="AR673" s="326">
        <v>0</v>
      </c>
      <c r="AS673" s="327">
        <v>0</v>
      </c>
      <c r="AT673" s="326">
        <v>-137626</v>
      </c>
      <c r="AU673" s="326">
        <v>-2</v>
      </c>
      <c r="AV673" s="328">
        <v>166459</v>
      </c>
    </row>
    <row r="674" spans="39:48" hidden="1" x14ac:dyDescent="0.25">
      <c r="AM674" s="325" t="s">
        <v>465</v>
      </c>
      <c r="AN674" s="325" t="s">
        <v>466</v>
      </c>
      <c r="AO674" s="326">
        <v>406</v>
      </c>
      <c r="AP674" s="326">
        <v>9395</v>
      </c>
      <c r="AQ674" s="326">
        <v>-1354</v>
      </c>
      <c r="AR674" s="326">
        <v>0</v>
      </c>
      <c r="AS674" s="327">
        <v>0</v>
      </c>
      <c r="AT674" s="326">
        <v>-2434</v>
      </c>
      <c r="AU674" s="326">
        <v>0</v>
      </c>
      <c r="AV674" s="328">
        <v>5607</v>
      </c>
    </row>
    <row r="675" spans="39:48" hidden="1" x14ac:dyDescent="0.25">
      <c r="AM675" s="325" t="s">
        <v>467</v>
      </c>
      <c r="AN675" s="325" t="s">
        <v>468</v>
      </c>
      <c r="AO675" s="326">
        <v>5</v>
      </c>
      <c r="AP675" s="326">
        <v>9715</v>
      </c>
      <c r="AQ675" s="326">
        <v>-3079</v>
      </c>
      <c r="AR675" s="326">
        <v>0</v>
      </c>
      <c r="AS675" s="327">
        <v>0</v>
      </c>
      <c r="AT675" s="326">
        <v>-2157</v>
      </c>
      <c r="AU675" s="326">
        <v>-12</v>
      </c>
      <c r="AV675" s="328">
        <v>4467</v>
      </c>
    </row>
    <row r="676" spans="39:48" hidden="1" x14ac:dyDescent="0.25">
      <c r="AM676" s="325" t="s">
        <v>469</v>
      </c>
      <c r="AN676" s="325" t="s">
        <v>470</v>
      </c>
      <c r="AO676" s="326">
        <v>67</v>
      </c>
      <c r="AP676" s="326">
        <v>10928</v>
      </c>
      <c r="AQ676" s="326">
        <v>-4124</v>
      </c>
      <c r="AR676" s="326">
        <v>0</v>
      </c>
      <c r="AS676" s="327">
        <v>0</v>
      </c>
      <c r="AT676" s="326">
        <v>-2539</v>
      </c>
      <c r="AU676" s="326">
        <v>34</v>
      </c>
      <c r="AV676" s="328">
        <v>4299</v>
      </c>
    </row>
    <row r="677" spans="39:48" hidden="1" x14ac:dyDescent="0.25">
      <c r="AM677" s="325" t="s">
        <v>471</v>
      </c>
      <c r="AN677" s="325" t="s">
        <v>472</v>
      </c>
      <c r="AO677" s="326">
        <v>1302</v>
      </c>
      <c r="AP677" s="326">
        <v>11247</v>
      </c>
      <c r="AQ677" s="326">
        <v>-2454</v>
      </c>
      <c r="AR677" s="326">
        <v>0</v>
      </c>
      <c r="AS677" s="327">
        <v>0</v>
      </c>
      <c r="AT677" s="326">
        <v>-3102</v>
      </c>
      <c r="AU677" s="326">
        <v>0</v>
      </c>
      <c r="AV677" s="328">
        <v>5691</v>
      </c>
    </row>
    <row r="678" spans="39:48" hidden="1" x14ac:dyDescent="0.25">
      <c r="AM678" s="325" t="s">
        <v>473</v>
      </c>
      <c r="AN678" s="325" t="s">
        <v>474</v>
      </c>
      <c r="AO678" s="326">
        <v>314</v>
      </c>
      <c r="AP678" s="326">
        <v>11654</v>
      </c>
      <c r="AQ678" s="326">
        <v>-2963</v>
      </c>
      <c r="AR678" s="326">
        <v>0</v>
      </c>
      <c r="AS678" s="327">
        <v>0</v>
      </c>
      <c r="AT678" s="326">
        <v>-2653</v>
      </c>
      <c r="AU678" s="326">
        <v>-40</v>
      </c>
      <c r="AV678" s="328">
        <v>5998</v>
      </c>
    </row>
    <row r="679" spans="39:48" hidden="1" x14ac:dyDescent="0.25">
      <c r="AM679" s="325" t="s">
        <v>475</v>
      </c>
      <c r="AN679" s="325" t="s">
        <v>476</v>
      </c>
      <c r="AO679" s="326">
        <v>1492</v>
      </c>
      <c r="AP679" s="326">
        <v>8466</v>
      </c>
      <c r="AQ679" s="326">
        <v>-1765</v>
      </c>
      <c r="AR679" s="326">
        <v>0</v>
      </c>
      <c r="AS679" s="327">
        <v>0</v>
      </c>
      <c r="AT679" s="326">
        <v>-1985</v>
      </c>
      <c r="AU679" s="326">
        <v>0</v>
      </c>
      <c r="AV679" s="328">
        <v>4716</v>
      </c>
    </row>
    <row r="680" spans="39:48" hidden="1" x14ac:dyDescent="0.25">
      <c r="AM680" s="325" t="s">
        <v>477</v>
      </c>
      <c r="AN680" s="325" t="s">
        <v>478</v>
      </c>
      <c r="AO680" s="326">
        <v>0</v>
      </c>
      <c r="AP680" s="326">
        <v>1016680</v>
      </c>
      <c r="AQ680" s="326">
        <v>-364499</v>
      </c>
      <c r="AR680" s="326">
        <v>0</v>
      </c>
      <c r="AS680" s="327">
        <v>0</v>
      </c>
      <c r="AT680" s="326">
        <v>-271257</v>
      </c>
      <c r="AU680" s="326">
        <v>-1992</v>
      </c>
      <c r="AV680" s="328">
        <v>378932</v>
      </c>
    </row>
    <row r="681" spans="39:48" hidden="1" x14ac:dyDescent="0.25">
      <c r="AM681" s="325" t="s">
        <v>479</v>
      </c>
      <c r="AN681" s="325" t="s">
        <v>480</v>
      </c>
      <c r="AO681" s="326">
        <v>0</v>
      </c>
      <c r="AP681" s="326">
        <v>8775</v>
      </c>
      <c r="AQ681" s="326">
        <v>-3177</v>
      </c>
      <c r="AR681" s="326">
        <v>0</v>
      </c>
      <c r="AS681" s="327">
        <v>0</v>
      </c>
      <c r="AT681" s="326">
        <v>-2383</v>
      </c>
      <c r="AU681" s="326">
        <v>-35</v>
      </c>
      <c r="AV681" s="328">
        <v>3180</v>
      </c>
    </row>
    <row r="682" spans="39:48" hidden="1" x14ac:dyDescent="0.25">
      <c r="AM682" s="325" t="s">
        <v>481</v>
      </c>
      <c r="AN682" s="325" t="s">
        <v>482</v>
      </c>
      <c r="AO682" s="326">
        <v>495</v>
      </c>
      <c r="AP682" s="326">
        <v>15948</v>
      </c>
      <c r="AQ682" s="326">
        <v>-4376</v>
      </c>
      <c r="AR682" s="326">
        <v>0</v>
      </c>
      <c r="AS682" s="327">
        <v>0</v>
      </c>
      <c r="AT682" s="326">
        <v>-3760</v>
      </c>
      <c r="AU682" s="326">
        <v>-53</v>
      </c>
      <c r="AV682" s="328">
        <v>7759</v>
      </c>
    </row>
    <row r="683" spans="39:48" hidden="1" x14ac:dyDescent="0.25">
      <c r="AM683" s="325" t="s">
        <v>483</v>
      </c>
      <c r="AN683" s="325" t="s">
        <v>484</v>
      </c>
      <c r="AO683" s="326">
        <v>2215</v>
      </c>
      <c r="AP683" s="326">
        <v>15911</v>
      </c>
      <c r="AQ683" s="326">
        <v>-3208</v>
      </c>
      <c r="AR683" s="326">
        <v>0</v>
      </c>
      <c r="AS683" s="327">
        <v>0</v>
      </c>
      <c r="AT683" s="326">
        <v>-3544</v>
      </c>
      <c r="AU683" s="326">
        <v>0</v>
      </c>
      <c r="AV683" s="328">
        <v>9159</v>
      </c>
    </row>
    <row r="684" spans="39:48" hidden="1" x14ac:dyDescent="0.25">
      <c r="AM684" s="325" t="s">
        <v>485</v>
      </c>
      <c r="AN684" s="325" t="s">
        <v>486</v>
      </c>
      <c r="AO684" s="326">
        <v>753</v>
      </c>
      <c r="AP684" s="326">
        <v>12550</v>
      </c>
      <c r="AQ684" s="326">
        <v>-4178</v>
      </c>
      <c r="AR684" s="326">
        <v>0</v>
      </c>
      <c r="AS684" s="327">
        <v>0</v>
      </c>
      <c r="AT684" s="326">
        <v>-2545</v>
      </c>
      <c r="AU684" s="326">
        <v>23</v>
      </c>
      <c r="AV684" s="328">
        <v>5850</v>
      </c>
    </row>
    <row r="685" spans="39:48" hidden="1" x14ac:dyDescent="0.25">
      <c r="AM685" s="325" t="s">
        <v>487</v>
      </c>
      <c r="AN685" s="325" t="s">
        <v>488</v>
      </c>
      <c r="AO685" s="326">
        <v>578</v>
      </c>
      <c r="AP685" s="326">
        <v>14440</v>
      </c>
      <c r="AQ685" s="326">
        <v>-3183</v>
      </c>
      <c r="AR685" s="326">
        <v>0</v>
      </c>
      <c r="AS685" s="327">
        <v>0</v>
      </c>
      <c r="AT685" s="326">
        <v>-3222</v>
      </c>
      <c r="AU685" s="326">
        <v>-105</v>
      </c>
      <c r="AV685" s="328">
        <v>7930</v>
      </c>
    </row>
    <row r="686" spans="39:48" hidden="1" x14ac:dyDescent="0.25">
      <c r="AM686" s="325" t="s">
        <v>489</v>
      </c>
      <c r="AN686" s="325" t="s">
        <v>490</v>
      </c>
      <c r="AO686" s="326">
        <v>1608</v>
      </c>
      <c r="AP686" s="326">
        <v>16761</v>
      </c>
      <c r="AQ686" s="326">
        <v>-2838</v>
      </c>
      <c r="AR686" s="326">
        <v>0</v>
      </c>
      <c r="AS686" s="327">
        <v>0</v>
      </c>
      <c r="AT686" s="326">
        <v>-3511</v>
      </c>
      <c r="AU686" s="326">
        <v>-115</v>
      </c>
      <c r="AV686" s="328">
        <v>10297</v>
      </c>
    </row>
    <row r="687" spans="39:48" hidden="1" x14ac:dyDescent="0.25">
      <c r="AM687" s="325" t="s">
        <v>491</v>
      </c>
      <c r="AN687" s="325" t="s">
        <v>492</v>
      </c>
      <c r="AO687" s="326">
        <v>0</v>
      </c>
      <c r="AP687" s="326">
        <v>10444</v>
      </c>
      <c r="AQ687" s="326">
        <v>-3887</v>
      </c>
      <c r="AR687" s="326">
        <v>0</v>
      </c>
      <c r="AS687" s="327">
        <v>0</v>
      </c>
      <c r="AT687" s="326">
        <v>-2170</v>
      </c>
      <c r="AU687" s="326">
        <v>-30</v>
      </c>
      <c r="AV687" s="328">
        <v>4357</v>
      </c>
    </row>
    <row r="688" spans="39:48" hidden="1" x14ac:dyDescent="0.25">
      <c r="AM688" s="325" t="s">
        <v>493</v>
      </c>
      <c r="AN688" s="325" t="s">
        <v>494</v>
      </c>
      <c r="AO688" s="326">
        <v>866</v>
      </c>
      <c r="AP688" s="326">
        <v>11144</v>
      </c>
      <c r="AQ688" s="326">
        <v>-2517</v>
      </c>
      <c r="AR688" s="326">
        <v>0</v>
      </c>
      <c r="AS688" s="327">
        <v>0</v>
      </c>
      <c r="AT688" s="326">
        <v>-2248</v>
      </c>
      <c r="AU688" s="326">
        <v>63</v>
      </c>
      <c r="AV688" s="328">
        <v>6441</v>
      </c>
    </row>
    <row r="689" spans="39:48" hidden="1" x14ac:dyDescent="0.25">
      <c r="AM689" s="325" t="s">
        <v>495</v>
      </c>
      <c r="AN689" s="325" t="s">
        <v>496</v>
      </c>
      <c r="AO689" s="326">
        <v>0</v>
      </c>
      <c r="AP689" s="326">
        <v>13873</v>
      </c>
      <c r="AQ689" s="326">
        <v>-4659</v>
      </c>
      <c r="AR689" s="326">
        <v>0</v>
      </c>
      <c r="AS689" s="327">
        <v>0</v>
      </c>
      <c r="AT689" s="326">
        <v>-2189</v>
      </c>
      <c r="AU689" s="326">
        <v>21</v>
      </c>
      <c r="AV689" s="328">
        <v>7046</v>
      </c>
    </row>
    <row r="690" spans="39:48" hidden="1" x14ac:dyDescent="0.25">
      <c r="AM690" s="325" t="s">
        <v>497</v>
      </c>
      <c r="AN690" s="325" t="s">
        <v>498</v>
      </c>
      <c r="AO690" s="326">
        <v>1071</v>
      </c>
      <c r="AP690" s="326">
        <v>13263</v>
      </c>
      <c r="AQ690" s="326">
        <v>-3073</v>
      </c>
      <c r="AR690" s="326">
        <v>0</v>
      </c>
      <c r="AS690" s="327">
        <v>0</v>
      </c>
      <c r="AT690" s="326">
        <v>-2652</v>
      </c>
      <c r="AU690" s="326">
        <v>-50</v>
      </c>
      <c r="AV690" s="328">
        <v>7488</v>
      </c>
    </row>
    <row r="691" spans="39:48" hidden="1" x14ac:dyDescent="0.25">
      <c r="AM691" s="325" t="s">
        <v>499</v>
      </c>
      <c r="AN691" s="325" t="s">
        <v>500</v>
      </c>
      <c r="AO691" s="326">
        <v>3303</v>
      </c>
      <c r="AP691" s="326">
        <v>318576</v>
      </c>
      <c r="AQ691" s="326">
        <v>-116739</v>
      </c>
      <c r="AR691" s="326">
        <v>0</v>
      </c>
      <c r="AS691" s="327">
        <v>0</v>
      </c>
      <c r="AT691" s="326">
        <v>-88694</v>
      </c>
      <c r="AU691" s="326">
        <v>-500</v>
      </c>
      <c r="AV691" s="328">
        <v>112643</v>
      </c>
    </row>
    <row r="692" spans="39:48" hidden="1" x14ac:dyDescent="0.25">
      <c r="AM692" s="325" t="s">
        <v>501</v>
      </c>
      <c r="AN692" s="325" t="s">
        <v>502</v>
      </c>
      <c r="AO692" s="326">
        <v>0</v>
      </c>
      <c r="AP692" s="326">
        <v>299269</v>
      </c>
      <c r="AQ692" s="326">
        <v>-169545</v>
      </c>
      <c r="AR692" s="326">
        <v>0</v>
      </c>
      <c r="AS692" s="327">
        <v>0</v>
      </c>
      <c r="AT692" s="326">
        <v>-67447</v>
      </c>
      <c r="AU692" s="326">
        <v>-1645</v>
      </c>
      <c r="AV692" s="328">
        <v>60632</v>
      </c>
    </row>
    <row r="693" spans="39:48" hidden="1" x14ac:dyDescent="0.25">
      <c r="AM693" s="325" t="s">
        <v>503</v>
      </c>
      <c r="AN693" s="325" t="s">
        <v>504</v>
      </c>
      <c r="AO693" s="326">
        <v>509</v>
      </c>
      <c r="AP693" s="326">
        <v>183669</v>
      </c>
      <c r="AQ693" s="326">
        <v>-89862</v>
      </c>
      <c r="AR693" s="326">
        <v>0</v>
      </c>
      <c r="AS693" s="327">
        <v>0</v>
      </c>
      <c r="AT693" s="326">
        <v>-44134</v>
      </c>
      <c r="AU693" s="326">
        <v>0</v>
      </c>
      <c r="AV693" s="328">
        <v>49673</v>
      </c>
    </row>
    <row r="694" spans="39:48" hidden="1" x14ac:dyDescent="0.25">
      <c r="AM694" s="325" t="s">
        <v>505</v>
      </c>
      <c r="AN694" s="325" t="s">
        <v>506</v>
      </c>
      <c r="AO694" s="326">
        <v>884</v>
      </c>
      <c r="AP694" s="326">
        <v>169866</v>
      </c>
      <c r="AQ694" s="326">
        <v>-74950</v>
      </c>
      <c r="AR694" s="326">
        <v>0</v>
      </c>
      <c r="AS694" s="327">
        <v>0</v>
      </c>
      <c r="AT694" s="326">
        <v>-42946</v>
      </c>
      <c r="AU694" s="326">
        <v>-773</v>
      </c>
      <c r="AV694" s="328">
        <v>51197</v>
      </c>
    </row>
    <row r="695" spans="39:48" hidden="1" x14ac:dyDescent="0.25">
      <c r="AM695" s="325" t="s">
        <v>507</v>
      </c>
      <c r="AN695" s="325" t="s">
        <v>508</v>
      </c>
      <c r="AO695" s="326">
        <v>641</v>
      </c>
      <c r="AP695" s="326">
        <v>158390</v>
      </c>
      <c r="AQ695" s="326">
        <v>-62658</v>
      </c>
      <c r="AR695" s="326">
        <v>0</v>
      </c>
      <c r="AS695" s="327">
        <v>0</v>
      </c>
      <c r="AT695" s="326">
        <v>-38984</v>
      </c>
      <c r="AU695" s="326">
        <v>-302</v>
      </c>
      <c r="AV695" s="328">
        <v>56446</v>
      </c>
    </row>
    <row r="696" spans="39:48" hidden="1" x14ac:dyDescent="0.25">
      <c r="AM696" s="325" t="s">
        <v>509</v>
      </c>
      <c r="AN696" s="325" t="s">
        <v>510</v>
      </c>
      <c r="AO696" s="326">
        <v>156</v>
      </c>
      <c r="AP696" s="326">
        <v>268396</v>
      </c>
      <c r="AQ696" s="326">
        <v>-126812</v>
      </c>
      <c r="AR696" s="326">
        <v>0</v>
      </c>
      <c r="AS696" s="327">
        <v>0</v>
      </c>
      <c r="AT696" s="326">
        <v>-70094</v>
      </c>
      <c r="AU696" s="326">
        <v>0</v>
      </c>
      <c r="AV696" s="328">
        <v>71490</v>
      </c>
    </row>
    <row r="697" spans="39:48" hidden="1" x14ac:dyDescent="0.25">
      <c r="AM697" s="325" t="s">
        <v>511</v>
      </c>
      <c r="AN697" s="325" t="s">
        <v>512</v>
      </c>
      <c r="AO697" s="326">
        <v>0</v>
      </c>
      <c r="AP697" s="326">
        <v>1273812</v>
      </c>
      <c r="AQ697" s="326">
        <v>-501253</v>
      </c>
      <c r="AR697" s="326">
        <v>0</v>
      </c>
      <c r="AS697" s="327">
        <v>0</v>
      </c>
      <c r="AT697" s="326">
        <v>-337406</v>
      </c>
      <c r="AU697" s="326">
        <v>-1474</v>
      </c>
      <c r="AV697" s="328">
        <v>433679</v>
      </c>
    </row>
    <row r="698" spans="39:48" hidden="1" x14ac:dyDescent="0.25">
      <c r="AM698" s="325" t="s">
        <v>513</v>
      </c>
      <c r="AN698" s="325" t="s">
        <v>514</v>
      </c>
      <c r="AO698" s="326">
        <v>511</v>
      </c>
      <c r="AP698" s="326">
        <v>11780</v>
      </c>
      <c r="AQ698" s="326">
        <v>-3881</v>
      </c>
      <c r="AR698" s="326">
        <v>0</v>
      </c>
      <c r="AS698" s="327">
        <v>0</v>
      </c>
      <c r="AT698" s="326">
        <v>-2853</v>
      </c>
      <c r="AU698" s="326">
        <v>-43</v>
      </c>
      <c r="AV698" s="328">
        <v>5003</v>
      </c>
    </row>
    <row r="699" spans="39:48" hidden="1" x14ac:dyDescent="0.25">
      <c r="AM699" s="325" t="s">
        <v>515</v>
      </c>
      <c r="AN699" s="325" t="s">
        <v>516</v>
      </c>
      <c r="AO699" s="326">
        <v>366</v>
      </c>
      <c r="AP699" s="326">
        <v>17697</v>
      </c>
      <c r="AQ699" s="326">
        <v>-6566</v>
      </c>
      <c r="AR699" s="326">
        <v>0</v>
      </c>
      <c r="AS699" s="327">
        <v>0</v>
      </c>
      <c r="AT699" s="326">
        <v>-3698</v>
      </c>
      <c r="AU699" s="326">
        <v>25</v>
      </c>
      <c r="AV699" s="328">
        <v>7458</v>
      </c>
    </row>
    <row r="700" spans="39:48" hidden="1" x14ac:dyDescent="0.25">
      <c r="AM700" s="325" t="s">
        <v>517</v>
      </c>
      <c r="AN700" s="325" t="s">
        <v>518</v>
      </c>
      <c r="AO700" s="326">
        <v>540</v>
      </c>
      <c r="AP700" s="326">
        <v>10744</v>
      </c>
      <c r="AQ700" s="326">
        <v>-3826</v>
      </c>
      <c r="AR700" s="326">
        <v>0</v>
      </c>
      <c r="AS700" s="327">
        <v>0</v>
      </c>
      <c r="AT700" s="326">
        <v>-2355</v>
      </c>
      <c r="AU700" s="326">
        <v>-62</v>
      </c>
      <c r="AV700" s="328">
        <v>4501</v>
      </c>
    </row>
    <row r="701" spans="39:48" hidden="1" x14ac:dyDescent="0.25">
      <c r="AM701" s="325" t="s">
        <v>519</v>
      </c>
      <c r="AN701" s="325" t="s">
        <v>520</v>
      </c>
      <c r="AO701" s="326">
        <v>1134</v>
      </c>
      <c r="AP701" s="326">
        <v>14394</v>
      </c>
      <c r="AQ701" s="326">
        <v>-5620</v>
      </c>
      <c r="AR701" s="326">
        <v>0</v>
      </c>
      <c r="AS701" s="327">
        <v>0</v>
      </c>
      <c r="AT701" s="326">
        <v>-2852</v>
      </c>
      <c r="AU701" s="326">
        <v>-208</v>
      </c>
      <c r="AV701" s="328">
        <v>5714</v>
      </c>
    </row>
    <row r="702" spans="39:48" hidden="1" x14ac:dyDescent="0.25">
      <c r="AM702" s="325" t="s">
        <v>521</v>
      </c>
      <c r="AN702" s="325" t="s">
        <v>522</v>
      </c>
      <c r="AO702" s="326">
        <v>149</v>
      </c>
      <c r="AP702" s="326">
        <v>11276</v>
      </c>
      <c r="AQ702" s="326">
        <v>-4279</v>
      </c>
      <c r="AR702" s="326">
        <v>0</v>
      </c>
      <c r="AS702" s="327">
        <v>0</v>
      </c>
      <c r="AT702" s="326">
        <v>-2619</v>
      </c>
      <c r="AU702" s="326">
        <v>55</v>
      </c>
      <c r="AV702" s="328">
        <v>4433</v>
      </c>
    </row>
    <row r="703" spans="39:48" hidden="1" x14ac:dyDescent="0.25">
      <c r="AM703" s="325" t="s">
        <v>523</v>
      </c>
      <c r="AN703" s="325" t="s">
        <v>524</v>
      </c>
      <c r="AO703" s="326">
        <v>680</v>
      </c>
      <c r="AP703" s="326">
        <v>18773</v>
      </c>
      <c r="AQ703" s="326">
        <v>-4174</v>
      </c>
      <c r="AR703" s="326">
        <v>0</v>
      </c>
      <c r="AS703" s="327">
        <v>0</v>
      </c>
      <c r="AT703" s="326">
        <v>-3799</v>
      </c>
      <c r="AU703" s="326">
        <v>-154</v>
      </c>
      <c r="AV703" s="328">
        <v>10646</v>
      </c>
    </row>
    <row r="704" spans="39:48" hidden="1" x14ac:dyDescent="0.25">
      <c r="AM704" s="325" t="s">
        <v>525</v>
      </c>
      <c r="AN704" s="325" t="s">
        <v>526</v>
      </c>
      <c r="AO704" s="326">
        <v>2372</v>
      </c>
      <c r="AP704" s="326">
        <v>14318</v>
      </c>
      <c r="AQ704" s="326">
        <v>-2318</v>
      </c>
      <c r="AR704" s="326">
        <v>0</v>
      </c>
      <c r="AS704" s="327">
        <v>0</v>
      </c>
      <c r="AT704" s="326">
        <v>-2957</v>
      </c>
      <c r="AU704" s="326">
        <v>68</v>
      </c>
      <c r="AV704" s="328">
        <v>9111</v>
      </c>
    </row>
    <row r="705" spans="39:48" hidden="1" x14ac:dyDescent="0.25">
      <c r="AM705" s="325" t="s">
        <v>527</v>
      </c>
      <c r="AN705" s="325" t="s">
        <v>528</v>
      </c>
      <c r="AO705" s="326">
        <v>657</v>
      </c>
      <c r="AP705" s="326">
        <v>16149</v>
      </c>
      <c r="AQ705" s="326">
        <v>-5593</v>
      </c>
      <c r="AR705" s="326">
        <v>0</v>
      </c>
      <c r="AS705" s="327">
        <v>0</v>
      </c>
      <c r="AT705" s="326">
        <v>-2637</v>
      </c>
      <c r="AU705" s="326">
        <v>79</v>
      </c>
      <c r="AV705" s="328">
        <v>7998</v>
      </c>
    </row>
    <row r="706" spans="39:48" hidden="1" x14ac:dyDescent="0.25">
      <c r="AM706" s="325" t="s">
        <v>529</v>
      </c>
      <c r="AN706" s="325" t="s">
        <v>530</v>
      </c>
      <c r="AO706" s="326">
        <v>480</v>
      </c>
      <c r="AP706" s="326">
        <v>14998</v>
      </c>
      <c r="AQ706" s="326">
        <v>-5517</v>
      </c>
      <c r="AR706" s="326">
        <v>0</v>
      </c>
      <c r="AS706" s="327">
        <v>0</v>
      </c>
      <c r="AT706" s="326">
        <v>-3422</v>
      </c>
      <c r="AU706" s="326">
        <v>-85</v>
      </c>
      <c r="AV706" s="328">
        <v>5974</v>
      </c>
    </row>
    <row r="707" spans="39:48" hidden="1" x14ac:dyDescent="0.25">
      <c r="AM707" s="325" t="s">
        <v>531</v>
      </c>
      <c r="AN707" s="325" t="s">
        <v>532</v>
      </c>
      <c r="AO707" s="326">
        <v>419</v>
      </c>
      <c r="AP707" s="326">
        <v>18289</v>
      </c>
      <c r="AQ707" s="326">
        <v>-7105</v>
      </c>
      <c r="AR707" s="326">
        <v>0</v>
      </c>
      <c r="AS707" s="327">
        <v>0</v>
      </c>
      <c r="AT707" s="326">
        <v>-3477</v>
      </c>
      <c r="AU707" s="326">
        <v>88</v>
      </c>
      <c r="AV707" s="328">
        <v>7795</v>
      </c>
    </row>
    <row r="708" spans="39:48" hidden="1" x14ac:dyDescent="0.25">
      <c r="AM708" s="325" t="s">
        <v>533</v>
      </c>
      <c r="AN708" s="325" t="s">
        <v>534</v>
      </c>
      <c r="AO708" s="326">
        <v>1304</v>
      </c>
      <c r="AP708" s="326">
        <v>12755</v>
      </c>
      <c r="AQ708" s="326">
        <v>-2571</v>
      </c>
      <c r="AR708" s="326">
        <v>0</v>
      </c>
      <c r="AS708" s="327">
        <v>0</v>
      </c>
      <c r="AT708" s="326">
        <v>-2962</v>
      </c>
      <c r="AU708" s="326">
        <v>-5</v>
      </c>
      <c r="AV708" s="328">
        <v>7217</v>
      </c>
    </row>
    <row r="709" spans="39:48" hidden="1" x14ac:dyDescent="0.25">
      <c r="AM709" s="325" t="s">
        <v>535</v>
      </c>
      <c r="AN709" s="325" t="s">
        <v>536</v>
      </c>
      <c r="AO709" s="326">
        <v>1121</v>
      </c>
      <c r="AP709" s="326">
        <v>11839</v>
      </c>
      <c r="AQ709" s="326">
        <v>-3190</v>
      </c>
      <c r="AR709" s="326">
        <v>0</v>
      </c>
      <c r="AS709" s="327">
        <v>0</v>
      </c>
      <c r="AT709" s="326">
        <v>-2824</v>
      </c>
      <c r="AU709" s="326">
        <v>4</v>
      </c>
      <c r="AV709" s="328">
        <v>5829</v>
      </c>
    </row>
    <row r="710" spans="39:48" hidden="1" x14ac:dyDescent="0.25">
      <c r="AM710" s="325" t="s">
        <v>537</v>
      </c>
      <c r="AN710" s="325" t="s">
        <v>538</v>
      </c>
      <c r="AO710" s="326">
        <v>44</v>
      </c>
      <c r="AP710" s="326">
        <v>178767</v>
      </c>
      <c r="AQ710" s="326">
        <v>-98776</v>
      </c>
      <c r="AR710" s="326">
        <v>0</v>
      </c>
      <c r="AS710" s="327">
        <v>0</v>
      </c>
      <c r="AT710" s="326">
        <v>-38956</v>
      </c>
      <c r="AU710" s="326">
        <v>214</v>
      </c>
      <c r="AV710" s="328">
        <v>41249</v>
      </c>
    </row>
    <row r="711" spans="39:48" hidden="1" x14ac:dyDescent="0.25">
      <c r="AM711" s="325" t="s">
        <v>539</v>
      </c>
      <c r="AN711" s="325" t="s">
        <v>540</v>
      </c>
      <c r="AO711" s="326">
        <v>0</v>
      </c>
      <c r="AP711" s="326">
        <v>168408</v>
      </c>
      <c r="AQ711" s="326">
        <v>-82748</v>
      </c>
      <c r="AR711" s="326">
        <v>0</v>
      </c>
      <c r="AS711" s="327">
        <v>0</v>
      </c>
      <c r="AT711" s="326">
        <v>-39645</v>
      </c>
      <c r="AU711" s="326">
        <v>0</v>
      </c>
      <c r="AV711" s="328">
        <v>46015</v>
      </c>
    </row>
    <row r="712" spans="39:48" hidden="1" x14ac:dyDescent="0.25">
      <c r="AM712" s="325" t="s">
        <v>541</v>
      </c>
      <c r="AN712" s="325" t="s">
        <v>542</v>
      </c>
      <c r="AO712" s="326">
        <v>0</v>
      </c>
      <c r="AP712" s="326">
        <v>1079901</v>
      </c>
      <c r="AQ712" s="326">
        <v>-445637</v>
      </c>
      <c r="AR712" s="326">
        <v>0</v>
      </c>
      <c r="AS712" s="327">
        <v>0</v>
      </c>
      <c r="AT712" s="326">
        <v>-287541</v>
      </c>
      <c r="AU712" s="326">
        <v>-1679</v>
      </c>
      <c r="AV712" s="328">
        <v>345044</v>
      </c>
    </row>
    <row r="713" spans="39:48" hidden="1" x14ac:dyDescent="0.25">
      <c r="AM713" s="325" t="s">
        <v>543</v>
      </c>
      <c r="AN713" s="325" t="s">
        <v>544</v>
      </c>
      <c r="AO713" s="326">
        <v>26</v>
      </c>
      <c r="AP713" s="326">
        <v>14853</v>
      </c>
      <c r="AQ713" s="326">
        <v>-6941</v>
      </c>
      <c r="AR713" s="326">
        <v>0</v>
      </c>
      <c r="AS713" s="327">
        <v>0</v>
      </c>
      <c r="AT713" s="326">
        <v>-2424</v>
      </c>
      <c r="AU713" s="326">
        <v>-50</v>
      </c>
      <c r="AV713" s="328">
        <v>5438</v>
      </c>
    </row>
    <row r="714" spans="39:48" hidden="1" x14ac:dyDescent="0.25">
      <c r="AM714" s="325" t="s">
        <v>545</v>
      </c>
      <c r="AN714" s="325" t="s">
        <v>546</v>
      </c>
      <c r="AO714" s="326">
        <v>364</v>
      </c>
      <c r="AP714" s="326">
        <v>12129</v>
      </c>
      <c r="AQ714" s="326">
        <v>-3508</v>
      </c>
      <c r="AR714" s="326">
        <v>0</v>
      </c>
      <c r="AS714" s="327">
        <v>0</v>
      </c>
      <c r="AT714" s="326">
        <v>-2760</v>
      </c>
      <c r="AU714" s="326">
        <v>-148</v>
      </c>
      <c r="AV714" s="328">
        <v>5713</v>
      </c>
    </row>
    <row r="715" spans="39:48" hidden="1" x14ac:dyDescent="0.25">
      <c r="AM715" s="325" t="s">
        <v>547</v>
      </c>
      <c r="AN715" s="325" t="s">
        <v>548</v>
      </c>
      <c r="AO715" s="326">
        <v>83</v>
      </c>
      <c r="AP715" s="326">
        <v>8358</v>
      </c>
      <c r="AQ715" s="326">
        <v>-2174</v>
      </c>
      <c r="AR715" s="326">
        <v>0</v>
      </c>
      <c r="AS715" s="327">
        <v>0</v>
      </c>
      <c r="AT715" s="326">
        <v>-2017</v>
      </c>
      <c r="AU715" s="326">
        <v>-15</v>
      </c>
      <c r="AV715" s="328">
        <v>4152</v>
      </c>
    </row>
    <row r="716" spans="39:48" hidden="1" x14ac:dyDescent="0.25">
      <c r="AM716" s="325" t="s">
        <v>549</v>
      </c>
      <c r="AN716" s="325" t="s">
        <v>550</v>
      </c>
      <c r="AO716" s="326">
        <v>0</v>
      </c>
      <c r="AP716" s="326">
        <v>11469</v>
      </c>
      <c r="AQ716" s="326">
        <v>-5066</v>
      </c>
      <c r="AR716" s="326">
        <v>0</v>
      </c>
      <c r="AS716" s="327">
        <v>0</v>
      </c>
      <c r="AT716" s="326">
        <v>-2229</v>
      </c>
      <c r="AU716" s="326">
        <v>91</v>
      </c>
      <c r="AV716" s="328">
        <v>4265</v>
      </c>
    </row>
    <row r="717" spans="39:48" hidden="1" x14ac:dyDescent="0.25">
      <c r="AM717" s="325" t="s">
        <v>551</v>
      </c>
      <c r="AN717" s="325" t="s">
        <v>552</v>
      </c>
      <c r="AO717" s="326">
        <v>234</v>
      </c>
      <c r="AP717" s="326">
        <v>18754</v>
      </c>
      <c r="AQ717" s="326">
        <v>-8613</v>
      </c>
      <c r="AR717" s="326">
        <v>0</v>
      </c>
      <c r="AS717" s="327">
        <v>0</v>
      </c>
      <c r="AT717" s="326">
        <v>-3638</v>
      </c>
      <c r="AU717" s="326">
        <v>-1</v>
      </c>
      <c r="AV717" s="328">
        <v>6502</v>
      </c>
    </row>
    <row r="718" spans="39:48" hidden="1" x14ac:dyDescent="0.25">
      <c r="AM718" s="325" t="s">
        <v>553</v>
      </c>
      <c r="AN718" s="325" t="s">
        <v>554</v>
      </c>
      <c r="AO718" s="326">
        <v>148</v>
      </c>
      <c r="AP718" s="326">
        <v>13721</v>
      </c>
      <c r="AQ718" s="326">
        <v>-5667</v>
      </c>
      <c r="AR718" s="326">
        <v>0</v>
      </c>
      <c r="AS718" s="327">
        <v>0</v>
      </c>
      <c r="AT718" s="326">
        <v>-2458</v>
      </c>
      <c r="AU718" s="326">
        <v>-126</v>
      </c>
      <c r="AV718" s="328">
        <v>5470</v>
      </c>
    </row>
    <row r="719" spans="39:48" hidden="1" x14ac:dyDescent="0.25">
      <c r="AM719" s="325" t="s">
        <v>555</v>
      </c>
      <c r="AN719" s="325" t="s">
        <v>556</v>
      </c>
      <c r="AO719" s="326">
        <v>30</v>
      </c>
      <c r="AP719" s="326">
        <v>21409</v>
      </c>
      <c r="AQ719" s="326">
        <v>-9801</v>
      </c>
      <c r="AR719" s="326">
        <v>0</v>
      </c>
      <c r="AS719" s="327">
        <v>0</v>
      </c>
      <c r="AT719" s="326">
        <v>-3541</v>
      </c>
      <c r="AU719" s="326">
        <v>-23</v>
      </c>
      <c r="AV719" s="328">
        <v>8045</v>
      </c>
    </row>
    <row r="720" spans="39:48" hidden="1" x14ac:dyDescent="0.25">
      <c r="AM720" s="325" t="s">
        <v>557</v>
      </c>
      <c r="AN720" s="325" t="s">
        <v>558</v>
      </c>
      <c r="AO720" s="326">
        <v>270</v>
      </c>
      <c r="AP720" s="326">
        <v>5656</v>
      </c>
      <c r="AQ720" s="326">
        <v>-1338</v>
      </c>
      <c r="AR720" s="326">
        <v>0</v>
      </c>
      <c r="AS720" s="327">
        <v>0</v>
      </c>
      <c r="AT720" s="326">
        <v>-1494</v>
      </c>
      <c r="AU720" s="326">
        <v>-53</v>
      </c>
      <c r="AV720" s="328">
        <v>2771</v>
      </c>
    </row>
    <row r="721" spans="39:48" hidden="1" x14ac:dyDescent="0.25">
      <c r="AM721" s="325" t="s">
        <v>559</v>
      </c>
      <c r="AN721" s="325" t="s">
        <v>560</v>
      </c>
      <c r="AO721" s="326">
        <v>39</v>
      </c>
      <c r="AP721" s="326">
        <v>9420</v>
      </c>
      <c r="AQ721" s="326">
        <v>-3105</v>
      </c>
      <c r="AR721" s="326">
        <v>0</v>
      </c>
      <c r="AS721" s="327">
        <v>0</v>
      </c>
      <c r="AT721" s="326">
        <v>-1793</v>
      </c>
      <c r="AU721" s="326">
        <v>0</v>
      </c>
      <c r="AV721" s="328">
        <v>4522</v>
      </c>
    </row>
    <row r="722" spans="39:48" hidden="1" x14ac:dyDescent="0.25">
      <c r="AM722" s="325" t="s">
        <v>561</v>
      </c>
      <c r="AN722" s="325" t="s">
        <v>562</v>
      </c>
      <c r="AO722" s="326">
        <v>164</v>
      </c>
      <c r="AP722" s="326">
        <v>12007</v>
      </c>
      <c r="AQ722" s="326">
        <v>-2890</v>
      </c>
      <c r="AR722" s="326">
        <v>0</v>
      </c>
      <c r="AS722" s="327">
        <v>0</v>
      </c>
      <c r="AT722" s="326">
        <v>-2848</v>
      </c>
      <c r="AU722" s="326">
        <v>-46</v>
      </c>
      <c r="AV722" s="328">
        <v>6223</v>
      </c>
    </row>
    <row r="723" spans="39:48" hidden="1" x14ac:dyDescent="0.25">
      <c r="AM723" s="325" t="s">
        <v>563</v>
      </c>
      <c r="AN723" s="325" t="s">
        <v>564</v>
      </c>
      <c r="AO723" s="326">
        <v>343</v>
      </c>
      <c r="AP723" s="326">
        <v>13908</v>
      </c>
      <c r="AQ723" s="326">
        <v>-4687</v>
      </c>
      <c r="AR723" s="326">
        <v>0</v>
      </c>
      <c r="AS723" s="327">
        <v>0</v>
      </c>
      <c r="AT723" s="326">
        <v>-2957</v>
      </c>
      <c r="AU723" s="326">
        <v>-12</v>
      </c>
      <c r="AV723" s="328">
        <v>6252</v>
      </c>
    </row>
    <row r="724" spans="39:48" hidden="1" x14ac:dyDescent="0.25">
      <c r="AM724" s="325" t="s">
        <v>565</v>
      </c>
      <c r="AN724" s="325" t="s">
        <v>566</v>
      </c>
      <c r="AO724" s="326">
        <v>131</v>
      </c>
      <c r="AP724" s="326">
        <v>12568</v>
      </c>
      <c r="AQ724" s="326">
        <v>-4033</v>
      </c>
      <c r="AR724" s="326">
        <v>0</v>
      </c>
      <c r="AS724" s="327">
        <v>0</v>
      </c>
      <c r="AT724" s="326">
        <v>-2910</v>
      </c>
      <c r="AU724" s="326">
        <v>-22</v>
      </c>
      <c r="AV724" s="328">
        <v>5603</v>
      </c>
    </row>
    <row r="725" spans="39:48" hidden="1" x14ac:dyDescent="0.25">
      <c r="AM725" s="325" t="s">
        <v>567</v>
      </c>
      <c r="AN725" s="325" t="s">
        <v>568</v>
      </c>
      <c r="AO725" s="326">
        <v>0</v>
      </c>
      <c r="AP725" s="326">
        <v>356252</v>
      </c>
      <c r="AQ725" s="326">
        <v>-205008</v>
      </c>
      <c r="AR725" s="326">
        <v>0</v>
      </c>
      <c r="AS725" s="327">
        <v>0</v>
      </c>
      <c r="AT725" s="326">
        <v>-79217</v>
      </c>
      <c r="AU725" s="326">
        <v>-492</v>
      </c>
      <c r="AV725" s="328">
        <v>71535</v>
      </c>
    </row>
    <row r="726" spans="39:48" hidden="1" x14ac:dyDescent="0.25">
      <c r="AM726" s="325" t="s">
        <v>569</v>
      </c>
      <c r="AN726" s="325" t="s">
        <v>570</v>
      </c>
      <c r="AO726" s="326">
        <v>387</v>
      </c>
      <c r="AP726" s="326">
        <v>36096</v>
      </c>
      <c r="AQ726" s="326">
        <v>-10047</v>
      </c>
      <c r="AR726" s="326">
        <v>0</v>
      </c>
      <c r="AS726" s="327">
        <v>0</v>
      </c>
      <c r="AT726" s="326">
        <v>-9688</v>
      </c>
      <c r="AU726" s="326">
        <v>-600</v>
      </c>
      <c r="AV726" s="328">
        <v>15761</v>
      </c>
    </row>
    <row r="727" spans="39:48" hidden="1" x14ac:dyDescent="0.25">
      <c r="AM727" s="325" t="s">
        <v>571</v>
      </c>
      <c r="AN727" s="325" t="s">
        <v>572</v>
      </c>
      <c r="AO727" s="326">
        <v>0</v>
      </c>
      <c r="AP727" s="326">
        <v>514593</v>
      </c>
      <c r="AQ727" s="326">
        <v>-174416</v>
      </c>
      <c r="AR727" s="326">
        <v>0</v>
      </c>
      <c r="AS727" s="327">
        <v>0</v>
      </c>
      <c r="AT727" s="326">
        <v>-155171</v>
      </c>
      <c r="AU727" s="326">
        <v>-716</v>
      </c>
      <c r="AV727" s="328">
        <v>184290</v>
      </c>
    </row>
    <row r="728" spans="39:48" hidden="1" x14ac:dyDescent="0.25">
      <c r="AM728" s="325" t="s">
        <v>573</v>
      </c>
      <c r="AN728" s="325" t="s">
        <v>574</v>
      </c>
      <c r="AO728" s="326">
        <v>1667</v>
      </c>
      <c r="AP728" s="326">
        <v>9191</v>
      </c>
      <c r="AQ728" s="326">
        <v>-1606</v>
      </c>
      <c r="AR728" s="326">
        <v>0</v>
      </c>
      <c r="AS728" s="327">
        <v>0</v>
      </c>
      <c r="AT728" s="326">
        <v>-2495</v>
      </c>
      <c r="AU728" s="326">
        <v>-29</v>
      </c>
      <c r="AV728" s="328">
        <v>5061</v>
      </c>
    </row>
    <row r="729" spans="39:48" hidden="1" x14ac:dyDescent="0.25">
      <c r="AM729" s="325" t="s">
        <v>575</v>
      </c>
      <c r="AN729" s="325" t="s">
        <v>576</v>
      </c>
      <c r="AO729" s="326">
        <v>1980</v>
      </c>
      <c r="AP729" s="326">
        <v>17081</v>
      </c>
      <c r="AQ729" s="326">
        <v>-5490</v>
      </c>
      <c r="AR729" s="326">
        <v>0</v>
      </c>
      <c r="AS729" s="327">
        <v>0</v>
      </c>
      <c r="AT729" s="326">
        <v>-4178</v>
      </c>
      <c r="AU729" s="326">
        <v>-9</v>
      </c>
      <c r="AV729" s="328">
        <v>7404</v>
      </c>
    </row>
    <row r="730" spans="39:48" hidden="1" x14ac:dyDescent="0.25">
      <c r="AM730" s="325" t="s">
        <v>577</v>
      </c>
      <c r="AN730" s="325" t="s">
        <v>578</v>
      </c>
      <c r="AO730" s="326">
        <v>850</v>
      </c>
      <c r="AP730" s="326">
        <v>8781</v>
      </c>
      <c r="AQ730" s="326">
        <v>-1502</v>
      </c>
      <c r="AR730" s="326">
        <v>0</v>
      </c>
      <c r="AS730" s="327">
        <v>0</v>
      </c>
      <c r="AT730" s="326">
        <v>-2133</v>
      </c>
      <c r="AU730" s="326">
        <v>-33</v>
      </c>
      <c r="AV730" s="328">
        <v>5113</v>
      </c>
    </row>
    <row r="731" spans="39:48" hidden="1" x14ac:dyDescent="0.25">
      <c r="AM731" s="325" t="s">
        <v>579</v>
      </c>
      <c r="AN731" s="325" t="s">
        <v>580</v>
      </c>
      <c r="AO731" s="326">
        <v>937</v>
      </c>
      <c r="AP731" s="326">
        <v>9185</v>
      </c>
      <c r="AQ731" s="326">
        <v>-2280</v>
      </c>
      <c r="AR731" s="326">
        <v>0</v>
      </c>
      <c r="AS731" s="327">
        <v>0</v>
      </c>
      <c r="AT731" s="326">
        <v>-2745</v>
      </c>
      <c r="AU731" s="326">
        <v>-21</v>
      </c>
      <c r="AV731" s="328">
        <v>4139</v>
      </c>
    </row>
    <row r="732" spans="39:48" hidden="1" x14ac:dyDescent="0.25">
      <c r="AM732" s="325" t="s">
        <v>581</v>
      </c>
      <c r="AN732" s="325" t="s">
        <v>582</v>
      </c>
      <c r="AO732" s="326">
        <v>302</v>
      </c>
      <c r="AP732" s="326">
        <v>5803</v>
      </c>
      <c r="AQ732" s="326">
        <v>-1721</v>
      </c>
      <c r="AR732" s="326">
        <v>0</v>
      </c>
      <c r="AS732" s="327">
        <v>0</v>
      </c>
      <c r="AT732" s="326">
        <v>-1311</v>
      </c>
      <c r="AU732" s="326">
        <v>8</v>
      </c>
      <c r="AV732" s="328">
        <v>2779</v>
      </c>
    </row>
    <row r="733" spans="39:48" hidden="1" x14ac:dyDescent="0.25">
      <c r="AM733" s="325" t="s">
        <v>583</v>
      </c>
      <c r="AN733" s="325" t="s">
        <v>584</v>
      </c>
      <c r="AO733" s="326">
        <v>922</v>
      </c>
      <c r="AP733" s="326">
        <v>10640</v>
      </c>
      <c r="AQ733" s="326">
        <v>-2756</v>
      </c>
      <c r="AR733" s="326">
        <v>0</v>
      </c>
      <c r="AS733" s="327">
        <v>0</v>
      </c>
      <c r="AT733" s="326">
        <v>-2358</v>
      </c>
      <c r="AU733" s="326">
        <v>13</v>
      </c>
      <c r="AV733" s="328">
        <v>5539</v>
      </c>
    </row>
    <row r="734" spans="39:48" hidden="1" x14ac:dyDescent="0.25">
      <c r="AM734" s="325" t="s">
        <v>585</v>
      </c>
      <c r="AN734" s="325" t="s">
        <v>586</v>
      </c>
      <c r="AO734" s="326">
        <v>0</v>
      </c>
      <c r="AP734" s="326">
        <v>6046</v>
      </c>
      <c r="AQ734" s="326">
        <v>-1457</v>
      </c>
      <c r="AR734" s="326">
        <v>0</v>
      </c>
      <c r="AS734" s="327">
        <v>0</v>
      </c>
      <c r="AT734" s="326">
        <v>-1545</v>
      </c>
      <c r="AU734" s="326">
        <v>-62</v>
      </c>
      <c r="AV734" s="328">
        <v>2982</v>
      </c>
    </row>
    <row r="735" spans="39:48" hidden="1" x14ac:dyDescent="0.25">
      <c r="AM735" s="325" t="s">
        <v>587</v>
      </c>
      <c r="AN735" s="325" t="s">
        <v>588</v>
      </c>
      <c r="AO735" s="326">
        <v>0</v>
      </c>
      <c r="AP735" s="326">
        <v>601275</v>
      </c>
      <c r="AQ735" s="326">
        <v>-241838</v>
      </c>
      <c r="AR735" s="326">
        <v>0</v>
      </c>
      <c r="AS735" s="327">
        <v>0</v>
      </c>
      <c r="AT735" s="326">
        <v>-172220</v>
      </c>
      <c r="AU735" s="326">
        <v>-1372</v>
      </c>
      <c r="AV735" s="328">
        <v>185845</v>
      </c>
    </row>
    <row r="736" spans="39:48" hidden="1" x14ac:dyDescent="0.25">
      <c r="AM736" s="325" t="s">
        <v>589</v>
      </c>
      <c r="AN736" s="325" t="s">
        <v>590</v>
      </c>
      <c r="AO736" s="326">
        <v>137</v>
      </c>
      <c r="AP736" s="326">
        <v>7851</v>
      </c>
      <c r="AQ736" s="326">
        <v>-3533</v>
      </c>
      <c r="AR736" s="326">
        <v>0</v>
      </c>
      <c r="AS736" s="327">
        <v>0</v>
      </c>
      <c r="AT736" s="326">
        <v>-1544</v>
      </c>
      <c r="AU736" s="326">
        <v>-53</v>
      </c>
      <c r="AV736" s="328">
        <v>2721</v>
      </c>
    </row>
    <row r="737" spans="39:48" hidden="1" x14ac:dyDescent="0.25">
      <c r="AM737" s="325" t="s">
        <v>591</v>
      </c>
      <c r="AN737" s="325" t="s">
        <v>592</v>
      </c>
      <c r="AO737" s="326">
        <v>964</v>
      </c>
      <c r="AP737" s="326">
        <v>17279</v>
      </c>
      <c r="AQ737" s="326">
        <v>-8550</v>
      </c>
      <c r="AR737" s="326">
        <v>0</v>
      </c>
      <c r="AS737" s="327">
        <v>0</v>
      </c>
      <c r="AT737" s="326">
        <v>-3611</v>
      </c>
      <c r="AU737" s="326">
        <v>-35</v>
      </c>
      <c r="AV737" s="328">
        <v>5083</v>
      </c>
    </row>
    <row r="738" spans="39:48" hidden="1" x14ac:dyDescent="0.25">
      <c r="AM738" s="325" t="s">
        <v>593</v>
      </c>
      <c r="AN738" s="325" t="s">
        <v>594</v>
      </c>
      <c r="AO738" s="326">
        <v>0</v>
      </c>
      <c r="AP738" s="326">
        <v>13286</v>
      </c>
      <c r="AQ738" s="326">
        <v>-6384</v>
      </c>
      <c r="AR738" s="326">
        <v>0</v>
      </c>
      <c r="AS738" s="327">
        <v>0</v>
      </c>
      <c r="AT738" s="326">
        <v>-2341</v>
      </c>
      <c r="AU738" s="326">
        <v>-32</v>
      </c>
      <c r="AV738" s="328">
        <v>4529</v>
      </c>
    </row>
    <row r="739" spans="39:48" hidden="1" x14ac:dyDescent="0.25">
      <c r="AM739" s="325" t="s">
        <v>595</v>
      </c>
      <c r="AN739" s="325" t="s">
        <v>596</v>
      </c>
      <c r="AO739" s="326">
        <v>1426</v>
      </c>
      <c r="AP739" s="326">
        <v>11169</v>
      </c>
      <c r="AQ739" s="326">
        <v>-3232</v>
      </c>
      <c r="AR739" s="326">
        <v>0</v>
      </c>
      <c r="AS739" s="327">
        <v>0</v>
      </c>
      <c r="AT739" s="326">
        <v>-2638</v>
      </c>
      <c r="AU739" s="326">
        <v>-40</v>
      </c>
      <c r="AV739" s="328">
        <v>5259</v>
      </c>
    </row>
    <row r="740" spans="39:48" hidden="1" x14ac:dyDescent="0.25">
      <c r="AM740" s="325" t="s">
        <v>597</v>
      </c>
      <c r="AN740" s="325" t="s">
        <v>598</v>
      </c>
      <c r="AO740" s="326">
        <v>356</v>
      </c>
      <c r="AP740" s="326">
        <v>10408</v>
      </c>
      <c r="AQ740" s="326">
        <v>-4351</v>
      </c>
      <c r="AR740" s="326">
        <v>0</v>
      </c>
      <c r="AS740" s="327">
        <v>0</v>
      </c>
      <c r="AT740" s="326">
        <v>-2155</v>
      </c>
      <c r="AU740" s="326">
        <v>5</v>
      </c>
      <c r="AV740" s="328">
        <v>3907</v>
      </c>
    </row>
    <row r="741" spans="39:48" hidden="1" x14ac:dyDescent="0.25">
      <c r="AM741" s="325" t="s">
        <v>599</v>
      </c>
      <c r="AN741" s="325" t="s">
        <v>600</v>
      </c>
      <c r="AO741" s="326">
        <v>831</v>
      </c>
      <c r="AP741" s="326">
        <v>13396</v>
      </c>
      <c r="AQ741" s="326">
        <v>-4546</v>
      </c>
      <c r="AR741" s="326">
        <v>0</v>
      </c>
      <c r="AS741" s="327">
        <v>0</v>
      </c>
      <c r="AT741" s="326">
        <v>-3418</v>
      </c>
      <c r="AU741" s="326">
        <v>-14</v>
      </c>
      <c r="AV741" s="328">
        <v>5418</v>
      </c>
    </row>
    <row r="742" spans="39:48" hidden="1" x14ac:dyDescent="0.25">
      <c r="AM742" s="325" t="s">
        <v>601</v>
      </c>
      <c r="AN742" s="325" t="s">
        <v>602</v>
      </c>
      <c r="AO742" s="326">
        <v>569</v>
      </c>
      <c r="AP742" s="326">
        <v>10485</v>
      </c>
      <c r="AQ742" s="326">
        <v>-3214</v>
      </c>
      <c r="AR742" s="326">
        <v>0</v>
      </c>
      <c r="AS742" s="327">
        <v>0</v>
      </c>
      <c r="AT742" s="326">
        <v>-2211</v>
      </c>
      <c r="AU742" s="326">
        <v>-70</v>
      </c>
      <c r="AV742" s="328">
        <v>4990</v>
      </c>
    </row>
    <row r="743" spans="39:48" hidden="1" x14ac:dyDescent="0.25">
      <c r="AM743" s="325" t="s">
        <v>603</v>
      </c>
      <c r="AN743" s="325" t="s">
        <v>604</v>
      </c>
      <c r="AO743" s="326">
        <v>0</v>
      </c>
      <c r="AP743" s="326">
        <v>739664</v>
      </c>
      <c r="AQ743" s="326">
        <v>-266929</v>
      </c>
      <c r="AR743" s="326">
        <v>0</v>
      </c>
      <c r="AS743" s="327">
        <v>0</v>
      </c>
      <c r="AT743" s="326">
        <v>-210160</v>
      </c>
      <c r="AU743" s="326">
        <v>-1241</v>
      </c>
      <c r="AV743" s="328">
        <v>261334</v>
      </c>
    </row>
    <row r="744" spans="39:48" hidden="1" x14ac:dyDescent="0.25">
      <c r="AM744" s="325" t="s">
        <v>605</v>
      </c>
      <c r="AN744" s="325" t="s">
        <v>606</v>
      </c>
      <c r="AO744" s="326">
        <v>1541</v>
      </c>
      <c r="AP744" s="326">
        <v>12167</v>
      </c>
      <c r="AQ744" s="326">
        <v>-4949</v>
      </c>
      <c r="AR744" s="326">
        <v>0</v>
      </c>
      <c r="AS744" s="327">
        <v>0</v>
      </c>
      <c r="AT744" s="326">
        <v>-3327</v>
      </c>
      <c r="AU744" s="326">
        <v>-28</v>
      </c>
      <c r="AV744" s="328">
        <v>3863</v>
      </c>
    </row>
    <row r="745" spans="39:48" hidden="1" x14ac:dyDescent="0.25">
      <c r="AM745" s="325" t="s">
        <v>607</v>
      </c>
      <c r="AN745" s="325" t="s">
        <v>608</v>
      </c>
      <c r="AO745" s="326">
        <v>1797</v>
      </c>
      <c r="AP745" s="326">
        <v>11686</v>
      </c>
      <c r="AQ745" s="326">
        <v>-2409</v>
      </c>
      <c r="AR745" s="326">
        <v>0</v>
      </c>
      <c r="AS745" s="327">
        <v>0</v>
      </c>
      <c r="AT745" s="326">
        <v>-3243</v>
      </c>
      <c r="AU745" s="326">
        <v>-6</v>
      </c>
      <c r="AV745" s="328">
        <v>6028</v>
      </c>
    </row>
    <row r="746" spans="39:48" hidden="1" x14ac:dyDescent="0.25">
      <c r="AM746" s="325" t="s">
        <v>609</v>
      </c>
      <c r="AN746" s="325" t="s">
        <v>610</v>
      </c>
      <c r="AO746" s="326">
        <v>204</v>
      </c>
      <c r="AP746" s="326">
        <v>11928</v>
      </c>
      <c r="AQ746" s="326">
        <v>-5722</v>
      </c>
      <c r="AR746" s="326">
        <v>0</v>
      </c>
      <c r="AS746" s="327">
        <v>0</v>
      </c>
      <c r="AT746" s="326">
        <v>-2494</v>
      </c>
      <c r="AU746" s="326">
        <v>-7</v>
      </c>
      <c r="AV746" s="328">
        <v>3705</v>
      </c>
    </row>
    <row r="747" spans="39:48" hidden="1" x14ac:dyDescent="0.25">
      <c r="AM747" s="325" t="s">
        <v>611</v>
      </c>
      <c r="AN747" s="325" t="s">
        <v>612</v>
      </c>
      <c r="AO747" s="326">
        <v>962</v>
      </c>
      <c r="AP747" s="326">
        <v>17867</v>
      </c>
      <c r="AQ747" s="326">
        <v>-7676</v>
      </c>
      <c r="AR747" s="326">
        <v>0</v>
      </c>
      <c r="AS747" s="327">
        <v>0</v>
      </c>
      <c r="AT747" s="326">
        <v>-3743</v>
      </c>
      <c r="AU747" s="326">
        <v>-100</v>
      </c>
      <c r="AV747" s="328">
        <v>6348</v>
      </c>
    </row>
    <row r="748" spans="39:48" hidden="1" x14ac:dyDescent="0.25">
      <c r="AM748" s="325" t="s">
        <v>613</v>
      </c>
      <c r="AN748" s="325" t="s">
        <v>614</v>
      </c>
      <c r="AO748" s="326">
        <v>914</v>
      </c>
      <c r="AP748" s="326">
        <v>12393</v>
      </c>
      <c r="AQ748" s="326">
        <v>-4200</v>
      </c>
      <c r="AR748" s="326">
        <v>0</v>
      </c>
      <c r="AS748" s="327">
        <v>0</v>
      </c>
      <c r="AT748" s="326">
        <v>-2692</v>
      </c>
      <c r="AU748" s="326">
        <v>0</v>
      </c>
      <c r="AV748" s="328">
        <v>5500</v>
      </c>
    </row>
    <row r="749" spans="39:48" hidden="1" x14ac:dyDescent="0.25">
      <c r="AM749" s="325" t="s">
        <v>615</v>
      </c>
      <c r="AN749" s="325" t="s">
        <v>616</v>
      </c>
      <c r="AO749" s="326">
        <v>0</v>
      </c>
      <c r="AP749" s="326">
        <v>19770</v>
      </c>
      <c r="AQ749" s="326">
        <v>-9424</v>
      </c>
      <c r="AR749" s="326">
        <v>0</v>
      </c>
      <c r="AS749" s="327">
        <v>0</v>
      </c>
      <c r="AT749" s="326">
        <v>-3313</v>
      </c>
      <c r="AU749" s="326">
        <v>-133</v>
      </c>
      <c r="AV749" s="328">
        <v>6900</v>
      </c>
    </row>
    <row r="750" spans="39:48" hidden="1" x14ac:dyDescent="0.25">
      <c r="AM750" s="325" t="s">
        <v>617</v>
      </c>
      <c r="AN750" s="325" t="s">
        <v>618</v>
      </c>
      <c r="AO750" s="326">
        <v>1552</v>
      </c>
      <c r="AP750" s="326">
        <v>12391</v>
      </c>
      <c r="AQ750" s="326">
        <v>-2868</v>
      </c>
      <c r="AR750" s="326">
        <v>0</v>
      </c>
      <c r="AS750" s="327">
        <v>0</v>
      </c>
      <c r="AT750" s="326">
        <v>-3054</v>
      </c>
      <c r="AU750" s="326">
        <v>16</v>
      </c>
      <c r="AV750" s="328">
        <v>6485</v>
      </c>
    </row>
    <row r="751" spans="39:48" hidden="1" x14ac:dyDescent="0.25">
      <c r="AM751" s="325" t="s">
        <v>619</v>
      </c>
      <c r="AN751" s="325" t="s">
        <v>620</v>
      </c>
      <c r="AO751" s="326">
        <v>486</v>
      </c>
      <c r="AP751" s="326">
        <v>157887</v>
      </c>
      <c r="AQ751" s="326">
        <v>-51761</v>
      </c>
      <c r="AR751" s="326">
        <v>0</v>
      </c>
      <c r="AS751" s="327">
        <v>0</v>
      </c>
      <c r="AT751" s="326">
        <v>-50943</v>
      </c>
      <c r="AU751" s="326">
        <v>-1039</v>
      </c>
      <c r="AV751" s="328">
        <v>54144</v>
      </c>
    </row>
    <row r="752" spans="39:48" hidden="1" x14ac:dyDescent="0.25">
      <c r="AM752" s="325" t="s">
        <v>621</v>
      </c>
      <c r="AN752" s="325" t="s">
        <v>622</v>
      </c>
      <c r="AO752" s="326">
        <v>0</v>
      </c>
      <c r="AP752" s="326">
        <v>500629</v>
      </c>
      <c r="AQ752" s="326">
        <v>-173900</v>
      </c>
      <c r="AR752" s="326">
        <v>0</v>
      </c>
      <c r="AS752" s="327">
        <v>0</v>
      </c>
      <c r="AT752" s="326">
        <v>-144451</v>
      </c>
      <c r="AU752" s="326">
        <v>-715</v>
      </c>
      <c r="AV752" s="328">
        <v>181563</v>
      </c>
    </row>
    <row r="753" spans="39:48" hidden="1" x14ac:dyDescent="0.25">
      <c r="AM753" s="325" t="s">
        <v>623</v>
      </c>
      <c r="AN753" s="325" t="s">
        <v>624</v>
      </c>
      <c r="AO753" s="326">
        <v>718</v>
      </c>
      <c r="AP753" s="326">
        <v>6887</v>
      </c>
      <c r="AQ753" s="326">
        <v>-1967</v>
      </c>
      <c r="AR753" s="326">
        <v>0</v>
      </c>
      <c r="AS753" s="327">
        <v>0</v>
      </c>
      <c r="AT753" s="326">
        <v>-1467</v>
      </c>
      <c r="AU753" s="326">
        <v>-25</v>
      </c>
      <c r="AV753" s="328">
        <v>3428</v>
      </c>
    </row>
    <row r="754" spans="39:48" hidden="1" x14ac:dyDescent="0.25">
      <c r="AM754" s="325" t="s">
        <v>625</v>
      </c>
      <c r="AN754" s="325" t="s">
        <v>626</v>
      </c>
      <c r="AO754" s="326">
        <v>725</v>
      </c>
      <c r="AP754" s="326">
        <v>7703</v>
      </c>
      <c r="AQ754" s="326">
        <v>-2308</v>
      </c>
      <c r="AR754" s="326">
        <v>0</v>
      </c>
      <c r="AS754" s="327">
        <v>0</v>
      </c>
      <c r="AT754" s="326">
        <v>-2312</v>
      </c>
      <c r="AU754" s="326">
        <v>0</v>
      </c>
      <c r="AV754" s="328">
        <v>3083</v>
      </c>
    </row>
    <row r="755" spans="39:48" hidden="1" x14ac:dyDescent="0.25">
      <c r="AM755" s="325" t="s">
        <v>627</v>
      </c>
      <c r="AN755" s="325" t="s">
        <v>628</v>
      </c>
      <c r="AO755" s="326">
        <v>363</v>
      </c>
      <c r="AP755" s="326">
        <v>6434</v>
      </c>
      <c r="AQ755" s="326">
        <v>-1796</v>
      </c>
      <c r="AR755" s="326">
        <v>0</v>
      </c>
      <c r="AS755" s="327">
        <v>0</v>
      </c>
      <c r="AT755" s="326">
        <v>-1303</v>
      </c>
      <c r="AU755" s="326">
        <v>-80</v>
      </c>
      <c r="AV755" s="328">
        <v>3255</v>
      </c>
    </row>
    <row r="756" spans="39:48" hidden="1" x14ac:dyDescent="0.25">
      <c r="AM756" s="325" t="s">
        <v>629</v>
      </c>
      <c r="AN756" s="325" t="s">
        <v>630</v>
      </c>
      <c r="AO756" s="326">
        <v>404</v>
      </c>
      <c r="AP756" s="326">
        <v>16859</v>
      </c>
      <c r="AQ756" s="326">
        <v>-6632</v>
      </c>
      <c r="AR756" s="326">
        <v>0</v>
      </c>
      <c r="AS756" s="327">
        <v>0</v>
      </c>
      <c r="AT756" s="326">
        <v>-2906</v>
      </c>
      <c r="AU756" s="326">
        <v>-5</v>
      </c>
      <c r="AV756" s="328">
        <v>7316</v>
      </c>
    </row>
    <row r="757" spans="39:48" hidden="1" x14ac:dyDescent="0.25">
      <c r="AM757" s="325" t="s">
        <v>631</v>
      </c>
      <c r="AN757" s="325" t="s">
        <v>632</v>
      </c>
      <c r="AO757" s="326">
        <v>411</v>
      </c>
      <c r="AP757" s="326">
        <v>19691</v>
      </c>
      <c r="AQ757" s="326">
        <v>-4437</v>
      </c>
      <c r="AR757" s="326">
        <v>0</v>
      </c>
      <c r="AS757" s="327">
        <v>0</v>
      </c>
      <c r="AT757" s="326">
        <v>-4101</v>
      </c>
      <c r="AU757" s="326">
        <v>-32</v>
      </c>
      <c r="AV757" s="328">
        <v>11121</v>
      </c>
    </row>
    <row r="758" spans="39:48" hidden="1" x14ac:dyDescent="0.25">
      <c r="AM758" s="325" t="s">
        <v>633</v>
      </c>
      <c r="AN758" s="325" t="s">
        <v>634</v>
      </c>
      <c r="AO758" s="326">
        <v>457</v>
      </c>
      <c r="AP758" s="326">
        <v>7051</v>
      </c>
      <c r="AQ758" s="326">
        <v>-2052</v>
      </c>
      <c r="AR758" s="326">
        <v>0</v>
      </c>
      <c r="AS758" s="327">
        <v>0</v>
      </c>
      <c r="AT758" s="326">
        <v>-1393</v>
      </c>
      <c r="AU758" s="326">
        <v>-21</v>
      </c>
      <c r="AV758" s="328">
        <v>3585</v>
      </c>
    </row>
    <row r="759" spans="39:48" hidden="1" x14ac:dyDescent="0.25">
      <c r="AM759" s="325" t="s">
        <v>635</v>
      </c>
      <c r="AN759" s="325" t="s">
        <v>636</v>
      </c>
      <c r="AO759" s="326">
        <v>990</v>
      </c>
      <c r="AP759" s="326">
        <v>10019</v>
      </c>
      <c r="AQ759" s="326">
        <v>-3277</v>
      </c>
      <c r="AR759" s="326">
        <v>0</v>
      </c>
      <c r="AS759" s="327">
        <v>0</v>
      </c>
      <c r="AT759" s="326">
        <v>-2124</v>
      </c>
      <c r="AU759" s="326">
        <v>-27</v>
      </c>
      <c r="AV759" s="328">
        <v>4591</v>
      </c>
    </row>
    <row r="760" spans="39:48" hidden="1" x14ac:dyDescent="0.25">
      <c r="AM760" s="325" t="s">
        <v>637</v>
      </c>
      <c r="AN760" s="325" t="s">
        <v>638</v>
      </c>
      <c r="AO760" s="326">
        <v>0</v>
      </c>
      <c r="AP760" s="326">
        <v>591285</v>
      </c>
      <c r="AQ760" s="326">
        <v>-242776</v>
      </c>
      <c r="AR760" s="326">
        <v>0</v>
      </c>
      <c r="AS760" s="327">
        <v>0</v>
      </c>
      <c r="AT760" s="326">
        <v>-167087</v>
      </c>
      <c r="AU760" s="326">
        <v>-1666</v>
      </c>
      <c r="AV760" s="328">
        <v>179756</v>
      </c>
    </row>
    <row r="761" spans="39:48" hidden="1" x14ac:dyDescent="0.25">
      <c r="AM761" s="325" t="s">
        <v>639</v>
      </c>
      <c r="AN761" s="325" t="s">
        <v>640</v>
      </c>
      <c r="AO761" s="326">
        <v>49</v>
      </c>
      <c r="AP761" s="326">
        <v>6958</v>
      </c>
      <c r="AQ761" s="326">
        <v>-3169</v>
      </c>
      <c r="AR761" s="326">
        <v>0</v>
      </c>
      <c r="AS761" s="327">
        <v>0</v>
      </c>
      <c r="AT761" s="326">
        <v>-1464</v>
      </c>
      <c r="AU761" s="326">
        <v>4</v>
      </c>
      <c r="AV761" s="328">
        <v>2329</v>
      </c>
    </row>
    <row r="762" spans="39:48" hidden="1" x14ac:dyDescent="0.25">
      <c r="AM762" s="325" t="s">
        <v>641</v>
      </c>
      <c r="AN762" s="325" t="s">
        <v>642</v>
      </c>
      <c r="AO762" s="326">
        <v>941</v>
      </c>
      <c r="AP762" s="326">
        <v>8120</v>
      </c>
      <c r="AQ762" s="326">
        <v>-2027</v>
      </c>
      <c r="AR762" s="326">
        <v>0</v>
      </c>
      <c r="AS762" s="327">
        <v>0</v>
      </c>
      <c r="AT762" s="326">
        <v>-2003</v>
      </c>
      <c r="AU762" s="326">
        <v>-95</v>
      </c>
      <c r="AV762" s="328">
        <v>3995</v>
      </c>
    </row>
    <row r="763" spans="39:48" hidden="1" x14ac:dyDescent="0.25">
      <c r="AM763" s="325" t="s">
        <v>643</v>
      </c>
      <c r="AN763" s="325" t="s">
        <v>644</v>
      </c>
      <c r="AO763" s="326">
        <v>1449</v>
      </c>
      <c r="AP763" s="326">
        <v>8681</v>
      </c>
      <c r="AQ763" s="326">
        <v>-2322</v>
      </c>
      <c r="AR763" s="326">
        <v>0</v>
      </c>
      <c r="AS763" s="327">
        <v>0</v>
      </c>
      <c r="AT763" s="326">
        <v>-2132</v>
      </c>
      <c r="AU763" s="326">
        <v>-88</v>
      </c>
      <c r="AV763" s="328">
        <v>4139</v>
      </c>
    </row>
    <row r="764" spans="39:48" hidden="1" x14ac:dyDescent="0.25">
      <c r="AM764" s="325" t="s">
        <v>645</v>
      </c>
      <c r="AN764" s="325" t="s">
        <v>646</v>
      </c>
      <c r="AO764" s="326">
        <v>6</v>
      </c>
      <c r="AP764" s="326">
        <v>9753</v>
      </c>
      <c r="AQ764" s="326">
        <v>-3043</v>
      </c>
      <c r="AR764" s="326">
        <v>0</v>
      </c>
      <c r="AS764" s="327">
        <v>0</v>
      </c>
      <c r="AT764" s="326">
        <v>-2261</v>
      </c>
      <c r="AU764" s="326">
        <v>-100</v>
      </c>
      <c r="AV764" s="328">
        <v>4349</v>
      </c>
    </row>
    <row r="765" spans="39:48" hidden="1" x14ac:dyDescent="0.25">
      <c r="AM765" s="325" t="s">
        <v>647</v>
      </c>
      <c r="AN765" s="325" t="s">
        <v>648</v>
      </c>
      <c r="AO765" s="326">
        <v>521</v>
      </c>
      <c r="AP765" s="326">
        <v>26666</v>
      </c>
      <c r="AQ765" s="326">
        <v>-10449</v>
      </c>
      <c r="AR765" s="326">
        <v>0</v>
      </c>
      <c r="AS765" s="327">
        <v>0</v>
      </c>
      <c r="AT765" s="326">
        <v>-5288</v>
      </c>
      <c r="AU765" s="326">
        <v>115</v>
      </c>
      <c r="AV765" s="328">
        <v>11044</v>
      </c>
    </row>
    <row r="766" spans="39:48" hidden="1" x14ac:dyDescent="0.25">
      <c r="AM766" s="325" t="s">
        <v>649</v>
      </c>
      <c r="AN766" s="325" t="s">
        <v>650</v>
      </c>
      <c r="AO766" s="326">
        <v>1229</v>
      </c>
      <c r="AP766" s="326">
        <v>9573</v>
      </c>
      <c r="AQ766" s="326">
        <v>-1927</v>
      </c>
      <c r="AR766" s="326">
        <v>0</v>
      </c>
      <c r="AS766" s="327">
        <v>0</v>
      </c>
      <c r="AT766" s="326">
        <v>-2225</v>
      </c>
      <c r="AU766" s="326">
        <v>-100</v>
      </c>
      <c r="AV766" s="328">
        <v>5321</v>
      </c>
    </row>
    <row r="767" spans="39:48" hidden="1" x14ac:dyDescent="0.25">
      <c r="AM767" s="325" t="s">
        <v>651</v>
      </c>
      <c r="AN767" s="325" t="s">
        <v>652</v>
      </c>
      <c r="AO767" s="326">
        <v>384</v>
      </c>
      <c r="AP767" s="326">
        <v>7936</v>
      </c>
      <c r="AQ767" s="326">
        <v>-3112</v>
      </c>
      <c r="AR767" s="326">
        <v>0</v>
      </c>
      <c r="AS767" s="327">
        <v>0</v>
      </c>
      <c r="AT767" s="326">
        <v>-2013</v>
      </c>
      <c r="AU767" s="326">
        <v>-11</v>
      </c>
      <c r="AV767" s="328">
        <v>2800</v>
      </c>
    </row>
    <row r="768" spans="39:48" hidden="1" x14ac:dyDescent="0.25">
      <c r="AM768" s="325" t="s">
        <v>653</v>
      </c>
      <c r="AN768" s="325" t="s">
        <v>654</v>
      </c>
      <c r="AO768" s="326">
        <v>0</v>
      </c>
      <c r="AP768" s="326">
        <v>314721</v>
      </c>
      <c r="AQ768" s="326">
        <v>-126040</v>
      </c>
      <c r="AR768" s="326">
        <v>0</v>
      </c>
      <c r="AS768" s="327">
        <v>0</v>
      </c>
      <c r="AT768" s="326">
        <v>-80734</v>
      </c>
      <c r="AU768" s="326">
        <v>-576</v>
      </c>
      <c r="AV768" s="328">
        <v>107371</v>
      </c>
    </row>
    <row r="769" spans="39:48" hidden="1" x14ac:dyDescent="0.25">
      <c r="AM769" s="325" t="s">
        <v>655</v>
      </c>
      <c r="AN769" s="325" t="s">
        <v>656</v>
      </c>
      <c r="AO769" s="326">
        <v>285</v>
      </c>
      <c r="AP769" s="326">
        <v>4479</v>
      </c>
      <c r="AQ769" s="326">
        <v>-1529</v>
      </c>
      <c r="AR769" s="326">
        <v>0</v>
      </c>
      <c r="AS769" s="327">
        <v>0</v>
      </c>
      <c r="AT769" s="326">
        <v>-854</v>
      </c>
      <c r="AU769" s="326">
        <v>12</v>
      </c>
      <c r="AV769" s="328">
        <v>2108</v>
      </c>
    </row>
    <row r="770" spans="39:48" hidden="1" x14ac:dyDescent="0.25">
      <c r="AM770" s="325" t="s">
        <v>657</v>
      </c>
      <c r="AN770" s="325" t="s">
        <v>658</v>
      </c>
      <c r="AO770" s="326">
        <v>55</v>
      </c>
      <c r="AP770" s="326">
        <v>3924</v>
      </c>
      <c r="AQ770" s="326">
        <v>-1596</v>
      </c>
      <c r="AR770" s="326">
        <v>0</v>
      </c>
      <c r="AS770" s="327">
        <v>0</v>
      </c>
      <c r="AT770" s="326">
        <v>-712</v>
      </c>
      <c r="AU770" s="326">
        <v>-17</v>
      </c>
      <c r="AV770" s="328">
        <v>1599</v>
      </c>
    </row>
    <row r="771" spans="39:48" hidden="1" x14ac:dyDescent="0.25">
      <c r="AM771" s="325" t="s">
        <v>659</v>
      </c>
      <c r="AN771" s="325" t="s">
        <v>660</v>
      </c>
      <c r="AO771" s="326">
        <v>0</v>
      </c>
      <c r="AP771" s="326">
        <v>10177</v>
      </c>
      <c r="AQ771" s="326">
        <v>-4485</v>
      </c>
      <c r="AR771" s="326">
        <v>0</v>
      </c>
      <c r="AS771" s="327">
        <v>0</v>
      </c>
      <c r="AT771" s="326">
        <v>-2223</v>
      </c>
      <c r="AU771" s="326">
        <v>0</v>
      </c>
      <c r="AV771" s="328">
        <v>3468</v>
      </c>
    </row>
    <row r="772" spans="39:48" hidden="1" x14ac:dyDescent="0.25">
      <c r="AM772" s="325" t="s">
        <v>661</v>
      </c>
      <c r="AN772" s="325" t="s">
        <v>662</v>
      </c>
      <c r="AO772" s="326">
        <v>718</v>
      </c>
      <c r="AP772" s="326">
        <v>6781</v>
      </c>
      <c r="AQ772" s="326">
        <v>-1593</v>
      </c>
      <c r="AR772" s="326">
        <v>0</v>
      </c>
      <c r="AS772" s="327">
        <v>0</v>
      </c>
      <c r="AT772" s="326">
        <v>-1336</v>
      </c>
      <c r="AU772" s="326">
        <v>17</v>
      </c>
      <c r="AV772" s="328">
        <v>3870</v>
      </c>
    </row>
    <row r="773" spans="39:48" hidden="1" x14ac:dyDescent="0.25">
      <c r="AM773" s="325" t="s">
        <v>663</v>
      </c>
      <c r="AN773" s="325" t="s">
        <v>664</v>
      </c>
      <c r="AO773" s="326">
        <v>673</v>
      </c>
      <c r="AP773" s="326">
        <v>7760</v>
      </c>
      <c r="AQ773" s="326">
        <v>-2176</v>
      </c>
      <c r="AR773" s="326">
        <v>0</v>
      </c>
      <c r="AS773" s="327">
        <v>0</v>
      </c>
      <c r="AT773" s="326">
        <v>-1613</v>
      </c>
      <c r="AU773" s="326">
        <v>-66</v>
      </c>
      <c r="AV773" s="328">
        <v>3905</v>
      </c>
    </row>
    <row r="774" spans="39:48" hidden="1" x14ac:dyDescent="0.25">
      <c r="AM774" s="325" t="s">
        <v>665</v>
      </c>
      <c r="AN774" s="325" t="s">
        <v>666</v>
      </c>
      <c r="AO774" s="326">
        <v>0</v>
      </c>
      <c r="AP774" s="326">
        <v>8761</v>
      </c>
      <c r="AQ774" s="326">
        <v>-4136</v>
      </c>
      <c r="AR774" s="326">
        <v>0</v>
      </c>
      <c r="AS774" s="327">
        <v>0</v>
      </c>
      <c r="AT774" s="326">
        <v>-1663</v>
      </c>
      <c r="AU774" s="326">
        <v>-115</v>
      </c>
      <c r="AV774" s="328">
        <v>2847</v>
      </c>
    </row>
    <row r="775" spans="39:48" hidden="1" x14ac:dyDescent="0.25">
      <c r="AM775" s="325" t="s">
        <v>667</v>
      </c>
      <c r="AN775" s="325" t="s">
        <v>668</v>
      </c>
      <c r="AO775" s="326">
        <v>0</v>
      </c>
      <c r="AP775" s="326">
        <v>331055</v>
      </c>
      <c r="AQ775" s="326">
        <v>-177544</v>
      </c>
      <c r="AR775" s="326">
        <v>0</v>
      </c>
      <c r="AS775" s="327">
        <v>0</v>
      </c>
      <c r="AT775" s="326">
        <v>-75425</v>
      </c>
      <c r="AU775" s="326">
        <v>500</v>
      </c>
      <c r="AV775" s="328">
        <v>78586</v>
      </c>
    </row>
    <row r="776" spans="39:48" hidden="1" x14ac:dyDescent="0.25">
      <c r="AM776" s="325" t="s">
        <v>669</v>
      </c>
      <c r="AN776" s="325" t="s">
        <v>670</v>
      </c>
      <c r="AO776" s="326">
        <v>0</v>
      </c>
      <c r="AP776" s="326">
        <v>697051</v>
      </c>
      <c r="AQ776" s="326">
        <v>-263316</v>
      </c>
      <c r="AR776" s="326">
        <v>0</v>
      </c>
      <c r="AS776" s="327">
        <v>0</v>
      </c>
      <c r="AT776" s="326">
        <v>-189878</v>
      </c>
      <c r="AU776" s="326">
        <v>-659</v>
      </c>
      <c r="AV776" s="328">
        <v>243198</v>
      </c>
    </row>
    <row r="777" spans="39:48" hidden="1" x14ac:dyDescent="0.25">
      <c r="AM777" s="325" t="s">
        <v>671</v>
      </c>
      <c r="AN777" s="325" t="s">
        <v>672</v>
      </c>
      <c r="AO777" s="326">
        <v>140</v>
      </c>
      <c r="AP777" s="326">
        <v>13328</v>
      </c>
      <c r="AQ777" s="326">
        <v>-5250</v>
      </c>
      <c r="AR777" s="326">
        <v>0</v>
      </c>
      <c r="AS777" s="327">
        <v>0</v>
      </c>
      <c r="AT777" s="326">
        <v>-3111</v>
      </c>
      <c r="AU777" s="326">
        <v>0</v>
      </c>
      <c r="AV777" s="328">
        <v>4967</v>
      </c>
    </row>
    <row r="778" spans="39:48" hidden="1" x14ac:dyDescent="0.25">
      <c r="AM778" s="325" t="s">
        <v>673</v>
      </c>
      <c r="AN778" s="325" t="s">
        <v>674</v>
      </c>
      <c r="AO778" s="326">
        <v>411</v>
      </c>
      <c r="AP778" s="326">
        <v>13835</v>
      </c>
      <c r="AQ778" s="326">
        <v>-5817</v>
      </c>
      <c r="AR778" s="326">
        <v>0</v>
      </c>
      <c r="AS778" s="327">
        <v>0</v>
      </c>
      <c r="AT778" s="326">
        <v>-2955</v>
      </c>
      <c r="AU778" s="326">
        <v>-5</v>
      </c>
      <c r="AV778" s="328">
        <v>5058</v>
      </c>
    </row>
    <row r="779" spans="39:48" hidden="1" x14ac:dyDescent="0.25">
      <c r="AM779" s="325" t="s">
        <v>675</v>
      </c>
      <c r="AN779" s="325" t="s">
        <v>676</v>
      </c>
      <c r="AO779" s="326">
        <v>571</v>
      </c>
      <c r="AP779" s="326">
        <v>11550</v>
      </c>
      <c r="AQ779" s="326">
        <v>-3456</v>
      </c>
      <c r="AR779" s="326">
        <v>0</v>
      </c>
      <c r="AS779" s="327">
        <v>0</v>
      </c>
      <c r="AT779" s="326">
        <v>-2933</v>
      </c>
      <c r="AU779" s="326">
        <v>-35</v>
      </c>
      <c r="AV779" s="328">
        <v>5126</v>
      </c>
    </row>
    <row r="780" spans="39:48" hidden="1" x14ac:dyDescent="0.25">
      <c r="AM780" s="325" t="s">
        <v>677</v>
      </c>
      <c r="AN780" s="325" t="s">
        <v>678</v>
      </c>
      <c r="AO780" s="326">
        <v>260</v>
      </c>
      <c r="AP780" s="326">
        <v>11267</v>
      </c>
      <c r="AQ780" s="326">
        <v>-3433</v>
      </c>
      <c r="AR780" s="326">
        <v>0</v>
      </c>
      <c r="AS780" s="327">
        <v>0</v>
      </c>
      <c r="AT780" s="326">
        <v>-3050</v>
      </c>
      <c r="AU780" s="326">
        <v>7</v>
      </c>
      <c r="AV780" s="328">
        <v>4791</v>
      </c>
    </row>
    <row r="781" spans="39:48" hidden="1" x14ac:dyDescent="0.25">
      <c r="AM781" s="325" t="s">
        <v>679</v>
      </c>
      <c r="AN781" s="325" t="s">
        <v>680</v>
      </c>
      <c r="AO781" s="326">
        <v>30</v>
      </c>
      <c r="AP781" s="326">
        <v>13322</v>
      </c>
      <c r="AQ781" s="326">
        <v>-5612</v>
      </c>
      <c r="AR781" s="326">
        <v>0</v>
      </c>
      <c r="AS781" s="327">
        <v>0</v>
      </c>
      <c r="AT781" s="326">
        <v>-2670</v>
      </c>
      <c r="AU781" s="326">
        <v>-183</v>
      </c>
      <c r="AV781" s="328">
        <v>4857</v>
      </c>
    </row>
    <row r="782" spans="39:48" hidden="1" x14ac:dyDescent="0.25">
      <c r="AM782" s="325" t="s">
        <v>681</v>
      </c>
      <c r="AN782" s="325" t="s">
        <v>682</v>
      </c>
      <c r="AO782" s="326">
        <v>1839</v>
      </c>
      <c r="AP782" s="326">
        <v>15220</v>
      </c>
      <c r="AQ782" s="326">
        <v>-5160</v>
      </c>
      <c r="AR782" s="326">
        <v>0</v>
      </c>
      <c r="AS782" s="327">
        <v>0</v>
      </c>
      <c r="AT782" s="326">
        <v>-2906</v>
      </c>
      <c r="AU782" s="326">
        <v>-75</v>
      </c>
      <c r="AV782" s="328">
        <v>7079</v>
      </c>
    </row>
    <row r="783" spans="39:48" hidden="1" x14ac:dyDescent="0.25">
      <c r="AM783" s="325" t="s">
        <v>683</v>
      </c>
      <c r="AN783" s="325" t="s">
        <v>684</v>
      </c>
      <c r="AO783" s="326">
        <v>809</v>
      </c>
      <c r="AP783" s="326">
        <v>10136</v>
      </c>
      <c r="AQ783" s="326">
        <v>-2265</v>
      </c>
      <c r="AR783" s="326">
        <v>0</v>
      </c>
      <c r="AS783" s="327">
        <v>0</v>
      </c>
      <c r="AT783" s="326">
        <v>-2889</v>
      </c>
      <c r="AU783" s="326">
        <v>133</v>
      </c>
      <c r="AV783" s="328">
        <v>5115</v>
      </c>
    </row>
    <row r="784" spans="39:48" hidden="1" x14ac:dyDescent="0.25">
      <c r="AM784" s="325" t="s">
        <v>685</v>
      </c>
      <c r="AN784" s="325" t="s">
        <v>686</v>
      </c>
      <c r="AO784" s="326">
        <v>0</v>
      </c>
      <c r="AP784" s="326">
        <v>547760</v>
      </c>
      <c r="AQ784" s="326">
        <v>-174483</v>
      </c>
      <c r="AR784" s="326">
        <v>0</v>
      </c>
      <c r="AS784" s="327">
        <v>0</v>
      </c>
      <c r="AT784" s="326">
        <v>-159029</v>
      </c>
      <c r="AU784" s="326">
        <v>-1654</v>
      </c>
      <c r="AV784" s="328">
        <v>212594</v>
      </c>
    </row>
    <row r="785" spans="39:48" hidden="1" x14ac:dyDescent="0.25">
      <c r="AM785" s="325" t="s">
        <v>687</v>
      </c>
      <c r="AN785" s="325" t="s">
        <v>688</v>
      </c>
      <c r="AO785" s="326">
        <v>3019</v>
      </c>
      <c r="AP785" s="326">
        <v>16752</v>
      </c>
      <c r="AQ785" s="326">
        <v>-4853</v>
      </c>
      <c r="AR785" s="326">
        <v>0</v>
      </c>
      <c r="AS785" s="327">
        <v>0</v>
      </c>
      <c r="AT785" s="326">
        <v>-3565</v>
      </c>
      <c r="AU785" s="326">
        <v>-306</v>
      </c>
      <c r="AV785" s="328">
        <v>8028</v>
      </c>
    </row>
    <row r="786" spans="39:48" hidden="1" x14ac:dyDescent="0.25">
      <c r="AM786" s="325" t="s">
        <v>689</v>
      </c>
      <c r="AN786" s="325" t="s">
        <v>690</v>
      </c>
      <c r="AO786" s="326">
        <v>128</v>
      </c>
      <c r="AP786" s="326">
        <v>23175</v>
      </c>
      <c r="AQ786" s="326">
        <v>-10529</v>
      </c>
      <c r="AR786" s="326">
        <v>0</v>
      </c>
      <c r="AS786" s="327">
        <v>0</v>
      </c>
      <c r="AT786" s="326">
        <v>-3666</v>
      </c>
      <c r="AU786" s="326">
        <v>180</v>
      </c>
      <c r="AV786" s="328">
        <v>9160</v>
      </c>
    </row>
    <row r="787" spans="39:48" hidden="1" x14ac:dyDescent="0.25">
      <c r="AM787" s="325" t="s">
        <v>691</v>
      </c>
      <c r="AN787" s="325" t="s">
        <v>692</v>
      </c>
      <c r="AO787" s="326">
        <v>2923</v>
      </c>
      <c r="AP787" s="326">
        <v>15354</v>
      </c>
      <c r="AQ787" s="326">
        <v>-2674</v>
      </c>
      <c r="AR787" s="326">
        <v>0</v>
      </c>
      <c r="AS787" s="327">
        <v>0</v>
      </c>
      <c r="AT787" s="326">
        <v>-3500</v>
      </c>
      <c r="AU787" s="326">
        <v>-108</v>
      </c>
      <c r="AV787" s="328">
        <v>9072</v>
      </c>
    </row>
    <row r="788" spans="39:48" hidden="1" x14ac:dyDescent="0.25">
      <c r="AM788" s="325" t="s">
        <v>693</v>
      </c>
      <c r="AN788" s="325" t="s">
        <v>694</v>
      </c>
      <c r="AO788" s="326">
        <v>1873</v>
      </c>
      <c r="AP788" s="326">
        <v>11824</v>
      </c>
      <c r="AQ788" s="326">
        <v>-2631</v>
      </c>
      <c r="AR788" s="326">
        <v>0</v>
      </c>
      <c r="AS788" s="327">
        <v>0</v>
      </c>
      <c r="AT788" s="326">
        <v>-3180</v>
      </c>
      <c r="AU788" s="326">
        <v>5</v>
      </c>
      <c r="AV788" s="328">
        <v>6018</v>
      </c>
    </row>
    <row r="789" spans="39:48" hidden="1" x14ac:dyDescent="0.25">
      <c r="AM789" s="325" t="s">
        <v>695</v>
      </c>
      <c r="AN789" s="325" t="s">
        <v>696</v>
      </c>
      <c r="AO789" s="326">
        <v>1796</v>
      </c>
      <c r="AP789" s="326">
        <v>9368</v>
      </c>
      <c r="AQ789" s="326">
        <v>-2455</v>
      </c>
      <c r="AR789" s="326">
        <v>0</v>
      </c>
      <c r="AS789" s="327">
        <v>0</v>
      </c>
      <c r="AT789" s="326">
        <v>-2635</v>
      </c>
      <c r="AU789" s="326">
        <v>-29</v>
      </c>
      <c r="AV789" s="328">
        <v>4249</v>
      </c>
    </row>
    <row r="790" spans="39:48" hidden="1" x14ac:dyDescent="0.25">
      <c r="AM790" s="325" t="s">
        <v>697</v>
      </c>
      <c r="AN790" s="325" t="s">
        <v>698</v>
      </c>
      <c r="AO790" s="326">
        <v>2197</v>
      </c>
      <c r="AP790" s="326">
        <v>171602</v>
      </c>
      <c r="AQ790" s="326">
        <v>-80914</v>
      </c>
      <c r="AR790" s="326">
        <v>0</v>
      </c>
      <c r="AS790" s="327">
        <v>0</v>
      </c>
      <c r="AT790" s="326">
        <v>-44857</v>
      </c>
      <c r="AU790" s="326">
        <v>-101</v>
      </c>
      <c r="AV790" s="328">
        <v>45730</v>
      </c>
    </row>
    <row r="791" spans="39:48" hidden="1" x14ac:dyDescent="0.25">
      <c r="AM791" s="325" t="s">
        <v>699</v>
      </c>
      <c r="AN791" s="325" t="s">
        <v>700</v>
      </c>
      <c r="AO791" s="326">
        <v>0</v>
      </c>
      <c r="AP791" s="326">
        <v>253638</v>
      </c>
      <c r="AQ791" s="326">
        <v>-93059</v>
      </c>
      <c r="AR791" s="326">
        <v>0</v>
      </c>
      <c r="AS791" s="327">
        <v>0</v>
      </c>
      <c r="AT791" s="326">
        <v>-71903</v>
      </c>
      <c r="AU791" s="326">
        <v>-1161</v>
      </c>
      <c r="AV791" s="328">
        <v>87515</v>
      </c>
    </row>
    <row r="792" spans="39:48" hidden="1" x14ac:dyDescent="0.25">
      <c r="AM792" s="325" t="s">
        <v>701</v>
      </c>
      <c r="AN792" s="325" t="s">
        <v>702</v>
      </c>
      <c r="AO792" s="326">
        <v>1150</v>
      </c>
      <c r="AP792" s="326">
        <v>6128</v>
      </c>
      <c r="AQ792" s="326">
        <v>-1723</v>
      </c>
      <c r="AR792" s="326">
        <v>0</v>
      </c>
      <c r="AS792" s="327">
        <v>0</v>
      </c>
      <c r="AT792" s="326">
        <v>-1427</v>
      </c>
      <c r="AU792" s="326">
        <v>-19</v>
      </c>
      <c r="AV792" s="328">
        <v>2959</v>
      </c>
    </row>
    <row r="793" spans="39:48" hidden="1" x14ac:dyDescent="0.25">
      <c r="AM793" s="325" t="s">
        <v>703</v>
      </c>
      <c r="AN793" s="325" t="s">
        <v>704</v>
      </c>
      <c r="AO793" s="326">
        <v>1062</v>
      </c>
      <c r="AP793" s="326">
        <v>7683</v>
      </c>
      <c r="AQ793" s="326">
        <v>-2374</v>
      </c>
      <c r="AR793" s="326">
        <v>0</v>
      </c>
      <c r="AS793" s="327">
        <v>0</v>
      </c>
      <c r="AT793" s="326">
        <v>-1583</v>
      </c>
      <c r="AU793" s="326">
        <v>-55</v>
      </c>
      <c r="AV793" s="328">
        <v>3671</v>
      </c>
    </row>
    <row r="794" spans="39:48" hidden="1" x14ac:dyDescent="0.25">
      <c r="AM794" s="325" t="s">
        <v>705</v>
      </c>
      <c r="AN794" s="325" t="s">
        <v>706</v>
      </c>
      <c r="AO794" s="326">
        <v>382</v>
      </c>
      <c r="AP794" s="326">
        <v>5358</v>
      </c>
      <c r="AQ794" s="326">
        <v>-1621</v>
      </c>
      <c r="AR794" s="326">
        <v>0</v>
      </c>
      <c r="AS794" s="327">
        <v>0</v>
      </c>
      <c r="AT794" s="326">
        <v>-1036</v>
      </c>
      <c r="AU794" s="326">
        <v>-77</v>
      </c>
      <c r="AV794" s="328">
        <v>2624</v>
      </c>
    </row>
    <row r="795" spans="39:48" hidden="1" x14ac:dyDescent="0.25">
      <c r="AM795" s="325" t="s">
        <v>707</v>
      </c>
      <c r="AN795" s="325" t="s">
        <v>708</v>
      </c>
      <c r="AO795" s="326">
        <v>261</v>
      </c>
      <c r="AP795" s="326">
        <v>10728</v>
      </c>
      <c r="AQ795" s="326">
        <v>-3388</v>
      </c>
      <c r="AR795" s="326">
        <v>0</v>
      </c>
      <c r="AS795" s="327">
        <v>0</v>
      </c>
      <c r="AT795" s="326">
        <v>-2599</v>
      </c>
      <c r="AU795" s="326">
        <v>-21</v>
      </c>
      <c r="AV795" s="328">
        <v>4720</v>
      </c>
    </row>
    <row r="796" spans="39:48" hidden="1" x14ac:dyDescent="0.25">
      <c r="AM796" s="325" t="s">
        <v>709</v>
      </c>
      <c r="AN796" s="325" t="s">
        <v>710</v>
      </c>
      <c r="AO796" s="326">
        <v>525</v>
      </c>
      <c r="AP796" s="326">
        <v>6420</v>
      </c>
      <c r="AQ796" s="326">
        <v>-1738</v>
      </c>
      <c r="AR796" s="326">
        <v>0</v>
      </c>
      <c r="AS796" s="327">
        <v>0</v>
      </c>
      <c r="AT796" s="326">
        <v>-1124</v>
      </c>
      <c r="AU796" s="326">
        <v>-114</v>
      </c>
      <c r="AV796" s="328">
        <v>3444</v>
      </c>
    </row>
    <row r="797" spans="39:48" hidden="1" x14ac:dyDescent="0.25">
      <c r="AM797" s="325" t="s">
        <v>711</v>
      </c>
      <c r="AN797" s="325" t="s">
        <v>712</v>
      </c>
      <c r="AO797" s="326">
        <v>0</v>
      </c>
      <c r="AP797" s="326">
        <v>456080</v>
      </c>
      <c r="AQ797" s="326">
        <v>-155286</v>
      </c>
      <c r="AR797" s="326">
        <v>0</v>
      </c>
      <c r="AS797" s="327">
        <v>0</v>
      </c>
      <c r="AT797" s="326">
        <v>-131794</v>
      </c>
      <c r="AU797" s="326">
        <v>-1106</v>
      </c>
      <c r="AV797" s="328">
        <v>167894</v>
      </c>
    </row>
    <row r="798" spans="39:48" hidden="1" x14ac:dyDescent="0.25">
      <c r="AM798" s="325" t="s">
        <v>713</v>
      </c>
      <c r="AN798" s="325" t="s">
        <v>714</v>
      </c>
      <c r="AO798" s="326">
        <v>1420</v>
      </c>
      <c r="AP798" s="326">
        <v>12685</v>
      </c>
      <c r="AQ798" s="326">
        <v>-3685</v>
      </c>
      <c r="AR798" s="326">
        <v>0</v>
      </c>
      <c r="AS798" s="327">
        <v>0</v>
      </c>
      <c r="AT798" s="326">
        <v>-2864</v>
      </c>
      <c r="AU798" s="326">
        <v>-97</v>
      </c>
      <c r="AV798" s="328">
        <v>6039</v>
      </c>
    </row>
    <row r="799" spans="39:48" hidden="1" x14ac:dyDescent="0.25">
      <c r="AM799" s="325" t="s">
        <v>715</v>
      </c>
      <c r="AN799" s="325" t="s">
        <v>716</v>
      </c>
      <c r="AO799" s="326">
        <v>806</v>
      </c>
      <c r="AP799" s="326">
        <v>12300</v>
      </c>
      <c r="AQ799" s="326">
        <v>-4465</v>
      </c>
      <c r="AR799" s="326">
        <v>0</v>
      </c>
      <c r="AS799" s="327">
        <v>0</v>
      </c>
      <c r="AT799" s="326">
        <v>-2930</v>
      </c>
      <c r="AU799" s="326">
        <v>-72</v>
      </c>
      <c r="AV799" s="328">
        <v>4833</v>
      </c>
    </row>
    <row r="800" spans="39:48" hidden="1" x14ac:dyDescent="0.25">
      <c r="AM800" s="325" t="s">
        <v>717</v>
      </c>
      <c r="AN800" s="325" t="s">
        <v>718</v>
      </c>
      <c r="AO800" s="326">
        <v>305</v>
      </c>
      <c r="AP800" s="326">
        <v>11306</v>
      </c>
      <c r="AQ800" s="326">
        <v>-3676</v>
      </c>
      <c r="AR800" s="326">
        <v>0</v>
      </c>
      <c r="AS800" s="327">
        <v>0</v>
      </c>
      <c r="AT800" s="326">
        <v>-2824</v>
      </c>
      <c r="AU800" s="326">
        <v>35</v>
      </c>
      <c r="AV800" s="328">
        <v>4841</v>
      </c>
    </row>
    <row r="801" spans="39:48" hidden="1" x14ac:dyDescent="0.25">
      <c r="AM801" s="325" t="s">
        <v>719</v>
      </c>
      <c r="AN801" s="325" t="s">
        <v>720</v>
      </c>
      <c r="AO801" s="326">
        <v>2452</v>
      </c>
      <c r="AP801" s="326">
        <v>17971</v>
      </c>
      <c r="AQ801" s="326">
        <v>-4404</v>
      </c>
      <c r="AR801" s="326">
        <v>0</v>
      </c>
      <c r="AS801" s="327">
        <v>0</v>
      </c>
      <c r="AT801" s="326">
        <v>-4116</v>
      </c>
      <c r="AU801" s="326">
        <v>0</v>
      </c>
      <c r="AV801" s="328">
        <v>9451</v>
      </c>
    </row>
    <row r="802" spans="39:48" hidden="1" x14ac:dyDescent="0.25">
      <c r="AM802" s="325" t="s">
        <v>721</v>
      </c>
      <c r="AN802" s="325" t="s">
        <v>722</v>
      </c>
      <c r="AO802" s="326">
        <v>521</v>
      </c>
      <c r="AP802" s="326">
        <v>4717</v>
      </c>
      <c r="AQ802" s="326">
        <v>-1676</v>
      </c>
      <c r="AR802" s="326">
        <v>0</v>
      </c>
      <c r="AS802" s="327">
        <v>0</v>
      </c>
      <c r="AT802" s="326">
        <v>-978</v>
      </c>
      <c r="AU802" s="326">
        <v>0</v>
      </c>
      <c r="AV802" s="328">
        <v>2063</v>
      </c>
    </row>
    <row r="803" spans="39:48" hidden="1" x14ac:dyDescent="0.25">
      <c r="AM803" s="325" t="s">
        <v>723</v>
      </c>
      <c r="AN803" s="325" t="s">
        <v>724</v>
      </c>
      <c r="AO803" s="326">
        <v>0</v>
      </c>
      <c r="AP803" s="326">
        <v>263528</v>
      </c>
      <c r="AQ803" s="326">
        <v>-134749</v>
      </c>
      <c r="AR803" s="326">
        <v>0</v>
      </c>
      <c r="AS803" s="327">
        <v>0</v>
      </c>
      <c r="AT803" s="326">
        <v>-66646</v>
      </c>
      <c r="AU803" s="326">
        <v>-799</v>
      </c>
      <c r="AV803" s="328">
        <v>61334</v>
      </c>
    </row>
    <row r="804" spans="39:48" hidden="1" x14ac:dyDescent="0.25">
      <c r="AM804" s="325" t="s">
        <v>725</v>
      </c>
      <c r="AN804" s="325" t="s">
        <v>726</v>
      </c>
      <c r="AO804" s="326">
        <v>0</v>
      </c>
      <c r="AP804" s="326">
        <v>697461</v>
      </c>
      <c r="AQ804" s="326">
        <v>-265514</v>
      </c>
      <c r="AR804" s="326">
        <v>0</v>
      </c>
      <c r="AS804" s="327">
        <v>0</v>
      </c>
      <c r="AT804" s="326">
        <v>-203945</v>
      </c>
      <c r="AU804" s="326">
        <v>-1439</v>
      </c>
      <c r="AV804" s="328">
        <v>226563</v>
      </c>
    </row>
    <row r="805" spans="39:48" hidden="1" x14ac:dyDescent="0.25">
      <c r="AM805" s="325" t="s">
        <v>727</v>
      </c>
      <c r="AN805" s="325" t="s">
        <v>728</v>
      </c>
      <c r="AO805" s="326">
        <v>387</v>
      </c>
      <c r="AP805" s="326">
        <v>11731</v>
      </c>
      <c r="AQ805" s="326">
        <v>-4176</v>
      </c>
      <c r="AR805" s="326">
        <v>0</v>
      </c>
      <c r="AS805" s="327">
        <v>0</v>
      </c>
      <c r="AT805" s="326">
        <v>-2541</v>
      </c>
      <c r="AU805" s="326">
        <v>9</v>
      </c>
      <c r="AV805" s="328">
        <v>5023</v>
      </c>
    </row>
    <row r="806" spans="39:48" hidden="1" x14ac:dyDescent="0.25">
      <c r="AM806" s="325" t="s">
        <v>729</v>
      </c>
      <c r="AN806" s="325" t="s">
        <v>730</v>
      </c>
      <c r="AO806" s="326">
        <v>693</v>
      </c>
      <c r="AP806" s="326">
        <v>13910</v>
      </c>
      <c r="AQ806" s="326">
        <v>-4820</v>
      </c>
      <c r="AR806" s="326">
        <v>0</v>
      </c>
      <c r="AS806" s="327">
        <v>0</v>
      </c>
      <c r="AT806" s="326">
        <v>-2841</v>
      </c>
      <c r="AU806" s="326">
        <v>-136</v>
      </c>
      <c r="AV806" s="328">
        <v>6113</v>
      </c>
    </row>
    <row r="807" spans="39:48" hidden="1" x14ac:dyDescent="0.25">
      <c r="AM807" s="325" t="s">
        <v>731</v>
      </c>
      <c r="AN807" s="325" t="s">
        <v>732</v>
      </c>
      <c r="AO807" s="326">
        <v>1042</v>
      </c>
      <c r="AP807" s="326">
        <v>10022</v>
      </c>
      <c r="AQ807" s="326">
        <v>-2380</v>
      </c>
      <c r="AR807" s="326">
        <v>0</v>
      </c>
      <c r="AS807" s="327">
        <v>0</v>
      </c>
      <c r="AT807" s="326">
        <v>-2538</v>
      </c>
      <c r="AU807" s="326">
        <v>23</v>
      </c>
      <c r="AV807" s="328">
        <v>5127</v>
      </c>
    </row>
    <row r="808" spans="39:48" hidden="1" x14ac:dyDescent="0.25">
      <c r="AM808" s="325" t="s">
        <v>733</v>
      </c>
      <c r="AN808" s="325" t="s">
        <v>734</v>
      </c>
      <c r="AO808" s="326">
        <v>141</v>
      </c>
      <c r="AP808" s="326">
        <v>13606</v>
      </c>
      <c r="AQ808" s="326">
        <v>-4552</v>
      </c>
      <c r="AR808" s="326">
        <v>0</v>
      </c>
      <c r="AS808" s="327">
        <v>0</v>
      </c>
      <c r="AT808" s="326">
        <v>-3325</v>
      </c>
      <c r="AU808" s="326">
        <v>5</v>
      </c>
      <c r="AV808" s="328">
        <v>5734</v>
      </c>
    </row>
    <row r="809" spans="39:48" hidden="1" x14ac:dyDescent="0.25">
      <c r="AM809" s="325" t="s">
        <v>735</v>
      </c>
      <c r="AN809" s="325" t="s">
        <v>736</v>
      </c>
      <c r="AO809" s="326">
        <v>1569</v>
      </c>
      <c r="AP809" s="326">
        <v>9807</v>
      </c>
      <c r="AQ809" s="326">
        <v>-2267</v>
      </c>
      <c r="AR809" s="326">
        <v>0</v>
      </c>
      <c r="AS809" s="327">
        <v>0</v>
      </c>
      <c r="AT809" s="326">
        <v>-2891</v>
      </c>
      <c r="AU809" s="326">
        <v>-68</v>
      </c>
      <c r="AV809" s="328">
        <v>4581</v>
      </c>
    </row>
    <row r="810" spans="39:48" hidden="1" x14ac:dyDescent="0.25">
      <c r="AM810" s="325" t="s">
        <v>737</v>
      </c>
      <c r="AN810" s="325" t="s">
        <v>738</v>
      </c>
      <c r="AO810" s="326">
        <v>493</v>
      </c>
      <c r="AP810" s="326">
        <v>13369</v>
      </c>
      <c r="AQ810" s="326">
        <v>-3926</v>
      </c>
      <c r="AR810" s="326">
        <v>0</v>
      </c>
      <c r="AS810" s="327">
        <v>0</v>
      </c>
      <c r="AT810" s="326">
        <v>-3275</v>
      </c>
      <c r="AU810" s="326">
        <v>-44</v>
      </c>
      <c r="AV810" s="328">
        <v>6124</v>
      </c>
    </row>
    <row r="811" spans="39:48" hidden="1" x14ac:dyDescent="0.25">
      <c r="AM811" s="325" t="s">
        <v>739</v>
      </c>
      <c r="AN811" s="325" t="s">
        <v>740</v>
      </c>
      <c r="AO811" s="326">
        <v>762</v>
      </c>
      <c r="AP811" s="326">
        <v>10564</v>
      </c>
      <c r="AQ811" s="326">
        <v>-2769</v>
      </c>
      <c r="AR811" s="326">
        <v>0</v>
      </c>
      <c r="AS811" s="327">
        <v>0</v>
      </c>
      <c r="AT811" s="326">
        <v>-2592</v>
      </c>
      <c r="AU811" s="326">
        <v>-11</v>
      </c>
      <c r="AV811" s="328">
        <v>5192</v>
      </c>
    </row>
    <row r="812" spans="39:48" hidden="1" x14ac:dyDescent="0.25">
      <c r="AM812" s="325" t="s">
        <v>741</v>
      </c>
      <c r="AN812" s="325" t="s">
        <v>742</v>
      </c>
      <c r="AO812" s="326">
        <v>0</v>
      </c>
      <c r="AP812" s="326">
        <v>7820</v>
      </c>
      <c r="AQ812" s="326">
        <v>-3208</v>
      </c>
      <c r="AR812" s="326">
        <v>0</v>
      </c>
      <c r="AS812" s="327">
        <v>0</v>
      </c>
      <c r="AT812" s="326">
        <v>-2031</v>
      </c>
      <c r="AU812" s="326">
        <v>-12</v>
      </c>
      <c r="AV812" s="328">
        <v>2569</v>
      </c>
    </row>
    <row r="813" spans="39:48" hidden="1" x14ac:dyDescent="0.25">
      <c r="AM813" s="325" t="s">
        <v>743</v>
      </c>
      <c r="AN813" s="325" t="s">
        <v>744</v>
      </c>
      <c r="AO813" s="326">
        <v>0</v>
      </c>
      <c r="AP813" s="326">
        <v>616620</v>
      </c>
      <c r="AQ813" s="326">
        <v>-219779</v>
      </c>
      <c r="AR813" s="326">
        <v>0</v>
      </c>
      <c r="AS813" s="327">
        <v>0</v>
      </c>
      <c r="AT813" s="326">
        <v>-175908</v>
      </c>
      <c r="AU813" s="326">
        <v>350</v>
      </c>
      <c r="AV813" s="328">
        <v>221283</v>
      </c>
    </row>
    <row r="814" spans="39:48" hidden="1" x14ac:dyDescent="0.25">
      <c r="AM814" s="325" t="s">
        <v>745</v>
      </c>
      <c r="AN814" s="325" t="s">
        <v>746</v>
      </c>
      <c r="AO814" s="326">
        <v>1486</v>
      </c>
      <c r="AP814" s="326">
        <v>9681</v>
      </c>
      <c r="AQ814" s="326">
        <v>-2211</v>
      </c>
      <c r="AR814" s="326">
        <v>0</v>
      </c>
      <c r="AS814" s="327">
        <v>0</v>
      </c>
      <c r="AT814" s="326">
        <v>-2306</v>
      </c>
      <c r="AU814" s="326">
        <v>12</v>
      </c>
      <c r="AV814" s="328">
        <v>5176</v>
      </c>
    </row>
    <row r="815" spans="39:48" hidden="1" x14ac:dyDescent="0.25">
      <c r="AM815" s="325" t="s">
        <v>747</v>
      </c>
      <c r="AN815" s="325" t="s">
        <v>748</v>
      </c>
      <c r="AO815" s="326">
        <v>872</v>
      </c>
      <c r="AP815" s="326">
        <v>7386</v>
      </c>
      <c r="AQ815" s="326">
        <v>-3289</v>
      </c>
      <c r="AR815" s="326">
        <v>0</v>
      </c>
      <c r="AS815" s="327">
        <v>0</v>
      </c>
      <c r="AT815" s="326">
        <v>-1512</v>
      </c>
      <c r="AU815" s="326">
        <v>9</v>
      </c>
      <c r="AV815" s="328">
        <v>2594</v>
      </c>
    </row>
    <row r="816" spans="39:48" hidden="1" x14ac:dyDescent="0.25">
      <c r="AM816" s="325" t="s">
        <v>749</v>
      </c>
      <c r="AN816" s="325" t="s">
        <v>750</v>
      </c>
      <c r="AO816" s="326">
        <v>0</v>
      </c>
      <c r="AP816" s="326">
        <v>19371</v>
      </c>
      <c r="AQ816" s="326">
        <v>-6157</v>
      </c>
      <c r="AR816" s="326">
        <v>0</v>
      </c>
      <c r="AS816" s="327">
        <v>0</v>
      </c>
      <c r="AT816" s="326">
        <v>-3195</v>
      </c>
      <c r="AU816" s="326">
        <v>166</v>
      </c>
      <c r="AV816" s="328">
        <v>10185</v>
      </c>
    </row>
    <row r="817" spans="39:48" hidden="1" x14ac:dyDescent="0.25">
      <c r="AM817" s="325" t="s">
        <v>751</v>
      </c>
      <c r="AN817" s="325" t="s">
        <v>752</v>
      </c>
      <c r="AO817" s="326">
        <v>1250</v>
      </c>
      <c r="AP817" s="326">
        <v>10227</v>
      </c>
      <c r="AQ817" s="326">
        <v>-2611</v>
      </c>
      <c r="AR817" s="326">
        <v>0</v>
      </c>
      <c r="AS817" s="327">
        <v>0</v>
      </c>
      <c r="AT817" s="326">
        <v>-2387</v>
      </c>
      <c r="AU817" s="326">
        <v>33</v>
      </c>
      <c r="AV817" s="328">
        <v>5262</v>
      </c>
    </row>
    <row r="818" spans="39:48" hidden="1" x14ac:dyDescent="0.25">
      <c r="AM818" s="325" t="s">
        <v>753</v>
      </c>
      <c r="AN818" s="325" t="s">
        <v>754</v>
      </c>
      <c r="AO818" s="326">
        <v>710</v>
      </c>
      <c r="AP818" s="326">
        <v>11896</v>
      </c>
      <c r="AQ818" s="326">
        <v>-3074</v>
      </c>
      <c r="AR818" s="326">
        <v>0</v>
      </c>
      <c r="AS818" s="327">
        <v>0</v>
      </c>
      <c r="AT818" s="326">
        <v>-2682</v>
      </c>
      <c r="AU818" s="326">
        <v>-39</v>
      </c>
      <c r="AV818" s="328">
        <v>6101</v>
      </c>
    </row>
    <row r="819" spans="39:48" hidden="1" x14ac:dyDescent="0.25">
      <c r="AM819" s="325" t="s">
        <v>755</v>
      </c>
      <c r="AN819" s="325" t="s">
        <v>756</v>
      </c>
      <c r="AO819" s="326">
        <v>1333</v>
      </c>
      <c r="AP819" s="326">
        <v>13464</v>
      </c>
      <c r="AQ819" s="326">
        <v>-3387</v>
      </c>
      <c r="AR819" s="326">
        <v>0</v>
      </c>
      <c r="AS819" s="327">
        <v>0</v>
      </c>
      <c r="AT819" s="326">
        <v>-3132</v>
      </c>
      <c r="AU819" s="326">
        <v>-40</v>
      </c>
      <c r="AV819" s="328">
        <v>6905</v>
      </c>
    </row>
    <row r="820" spans="39:48" hidden="1" x14ac:dyDescent="0.25">
      <c r="AM820" s="325" t="s">
        <v>757</v>
      </c>
      <c r="AN820" s="325" t="s">
        <v>758</v>
      </c>
      <c r="AO820" s="326">
        <v>278</v>
      </c>
      <c r="AP820" s="326">
        <v>13451</v>
      </c>
      <c r="AQ820" s="326">
        <v>-5359</v>
      </c>
      <c r="AR820" s="326">
        <v>0</v>
      </c>
      <c r="AS820" s="327">
        <v>0</v>
      </c>
      <c r="AT820" s="326">
        <v>-3088</v>
      </c>
      <c r="AU820" s="326">
        <v>3</v>
      </c>
      <c r="AV820" s="328">
        <v>5007</v>
      </c>
    </row>
    <row r="821" spans="39:48" hidden="1" x14ac:dyDescent="0.25">
      <c r="AM821" s="325" t="s">
        <v>759</v>
      </c>
      <c r="AN821" s="325" t="s">
        <v>760</v>
      </c>
      <c r="AO821" s="326">
        <v>0</v>
      </c>
      <c r="AP821" s="326">
        <v>939661</v>
      </c>
      <c r="AQ821" s="326">
        <v>-240918</v>
      </c>
      <c r="AR821" s="326">
        <v>0</v>
      </c>
      <c r="AS821" s="327">
        <v>0</v>
      </c>
      <c r="AT821" s="326">
        <v>-277476</v>
      </c>
      <c r="AU821" s="326">
        <v>620</v>
      </c>
      <c r="AV821" s="328">
        <v>421887</v>
      </c>
    </row>
    <row r="822" spans="39:48" hidden="1" x14ac:dyDescent="0.25">
      <c r="AM822" s="325" t="s">
        <v>761</v>
      </c>
      <c r="AN822" s="325" t="s">
        <v>762</v>
      </c>
      <c r="AO822" s="326">
        <v>47</v>
      </c>
      <c r="AP822" s="326">
        <v>15931</v>
      </c>
      <c r="AQ822" s="326">
        <v>-2037</v>
      </c>
      <c r="AR822" s="326">
        <v>0</v>
      </c>
      <c r="AS822" s="327">
        <v>0</v>
      </c>
      <c r="AT822" s="326">
        <v>-3385</v>
      </c>
      <c r="AU822" s="326">
        <v>-41</v>
      </c>
      <c r="AV822" s="328">
        <v>10468</v>
      </c>
    </row>
    <row r="823" spans="39:48" hidden="1" x14ac:dyDescent="0.25">
      <c r="AM823" s="325" t="s">
        <v>763</v>
      </c>
      <c r="AN823" s="325" t="s">
        <v>764</v>
      </c>
      <c r="AO823" s="326">
        <v>0</v>
      </c>
      <c r="AP823" s="326">
        <v>7434</v>
      </c>
      <c r="AQ823" s="326">
        <v>-1706</v>
      </c>
      <c r="AR823" s="326">
        <v>0</v>
      </c>
      <c r="AS823" s="327">
        <v>0</v>
      </c>
      <c r="AT823" s="326">
        <v>-1819</v>
      </c>
      <c r="AU823" s="326">
        <v>22</v>
      </c>
      <c r="AV823" s="328">
        <v>3931</v>
      </c>
    </row>
    <row r="824" spans="39:48" hidden="1" x14ac:dyDescent="0.25">
      <c r="AM824" s="325" t="s">
        <v>765</v>
      </c>
      <c r="AN824" s="325" t="s">
        <v>766</v>
      </c>
      <c r="AO824" s="326">
        <v>1035</v>
      </c>
      <c r="AP824" s="326">
        <v>15000</v>
      </c>
      <c r="AQ824" s="326">
        <v>-3601</v>
      </c>
      <c r="AR824" s="326">
        <v>0</v>
      </c>
      <c r="AS824" s="327">
        <v>0</v>
      </c>
      <c r="AT824" s="326">
        <v>-3512</v>
      </c>
      <c r="AU824" s="326">
        <v>9</v>
      </c>
      <c r="AV824" s="328">
        <v>7896</v>
      </c>
    </row>
    <row r="825" spans="39:48" hidden="1" x14ac:dyDescent="0.25">
      <c r="AM825" s="325" t="s">
        <v>767</v>
      </c>
      <c r="AN825" s="325" t="s">
        <v>768</v>
      </c>
      <c r="AO825" s="326">
        <v>112</v>
      </c>
      <c r="AP825" s="326">
        <v>8305</v>
      </c>
      <c r="AQ825" s="326">
        <v>-1100</v>
      </c>
      <c r="AR825" s="326">
        <v>0</v>
      </c>
      <c r="AS825" s="327">
        <v>0</v>
      </c>
      <c r="AT825" s="326">
        <v>-2187</v>
      </c>
      <c r="AU825" s="326">
        <v>0</v>
      </c>
      <c r="AV825" s="328">
        <v>5018</v>
      </c>
    </row>
    <row r="826" spans="39:48" hidden="1" x14ac:dyDescent="0.25">
      <c r="AM826" s="325" t="s">
        <v>769</v>
      </c>
      <c r="AN826" s="325" t="s">
        <v>770</v>
      </c>
      <c r="AO826" s="326">
        <v>242</v>
      </c>
      <c r="AP826" s="326">
        <v>14467</v>
      </c>
      <c r="AQ826" s="326">
        <v>-2276</v>
      </c>
      <c r="AR826" s="326">
        <v>0</v>
      </c>
      <c r="AS826" s="327">
        <v>0</v>
      </c>
      <c r="AT826" s="326">
        <v>-3440</v>
      </c>
      <c r="AU826" s="326">
        <v>0</v>
      </c>
      <c r="AV826" s="328">
        <v>8751</v>
      </c>
    </row>
    <row r="827" spans="39:48" hidden="1" x14ac:dyDescent="0.25">
      <c r="AM827" s="325" t="s">
        <v>771</v>
      </c>
      <c r="AN827" s="325" t="s">
        <v>772</v>
      </c>
      <c r="AO827" s="326">
        <v>0</v>
      </c>
      <c r="AP827" s="326">
        <v>7730</v>
      </c>
      <c r="AQ827" s="326">
        <v>-2358</v>
      </c>
      <c r="AR827" s="326">
        <v>0</v>
      </c>
      <c r="AS827" s="327">
        <v>0</v>
      </c>
      <c r="AT827" s="326">
        <v>-2149</v>
      </c>
      <c r="AU827" s="326">
        <v>24</v>
      </c>
      <c r="AV827" s="328">
        <v>3247</v>
      </c>
    </row>
    <row r="828" spans="39:48" hidden="1" x14ac:dyDescent="0.25">
      <c r="AM828" s="325" t="s">
        <v>773</v>
      </c>
      <c r="AN828" s="325" t="s">
        <v>774</v>
      </c>
      <c r="AO828" s="326">
        <v>0</v>
      </c>
      <c r="AP828" s="326">
        <v>9979</v>
      </c>
      <c r="AQ828" s="326">
        <v>-2317</v>
      </c>
      <c r="AR828" s="326">
        <v>0</v>
      </c>
      <c r="AS828" s="327">
        <v>0</v>
      </c>
      <c r="AT828" s="326">
        <v>-2443</v>
      </c>
      <c r="AU828" s="326">
        <v>8</v>
      </c>
      <c r="AV828" s="328">
        <v>5227</v>
      </c>
    </row>
    <row r="829" spans="39:48" hidden="1" x14ac:dyDescent="0.25">
      <c r="AM829" s="325" t="s">
        <v>775</v>
      </c>
      <c r="AN829" s="325" t="s">
        <v>776</v>
      </c>
      <c r="AO829" s="326">
        <v>415</v>
      </c>
      <c r="AP829" s="326">
        <v>10019</v>
      </c>
      <c r="AQ829" s="326">
        <v>-2019</v>
      </c>
      <c r="AR829" s="326">
        <v>0</v>
      </c>
      <c r="AS829" s="327">
        <v>0</v>
      </c>
      <c r="AT829" s="326">
        <v>-2172</v>
      </c>
      <c r="AU829" s="326">
        <v>49</v>
      </c>
      <c r="AV829" s="328">
        <v>5877</v>
      </c>
    </row>
    <row r="830" spans="39:48" hidden="1" x14ac:dyDescent="0.25">
      <c r="AM830" s="325" t="s">
        <v>777</v>
      </c>
      <c r="AN830" s="325" t="s">
        <v>778</v>
      </c>
      <c r="AO830" s="326">
        <v>380</v>
      </c>
      <c r="AP830" s="326">
        <v>9279</v>
      </c>
      <c r="AQ830" s="326">
        <v>-1290</v>
      </c>
      <c r="AR830" s="326">
        <v>0</v>
      </c>
      <c r="AS830" s="327">
        <v>0</v>
      </c>
      <c r="AT830" s="326">
        <v>-2167</v>
      </c>
      <c r="AU830" s="326">
        <v>-7</v>
      </c>
      <c r="AV830" s="328">
        <v>5815</v>
      </c>
    </row>
    <row r="831" spans="39:48" hidden="1" x14ac:dyDescent="0.25">
      <c r="AM831" s="325" t="s">
        <v>779</v>
      </c>
      <c r="AN831" s="325" t="s">
        <v>780</v>
      </c>
      <c r="AO831" s="326">
        <v>1742</v>
      </c>
      <c r="AP831" s="326">
        <v>13697</v>
      </c>
      <c r="AQ831" s="326">
        <v>-1834</v>
      </c>
      <c r="AR831" s="326">
        <v>0</v>
      </c>
      <c r="AS831" s="327">
        <v>0</v>
      </c>
      <c r="AT831" s="326">
        <v>-3159</v>
      </c>
      <c r="AU831" s="326">
        <v>0</v>
      </c>
      <c r="AV831" s="328">
        <v>8704</v>
      </c>
    </row>
    <row r="832" spans="39:48" hidden="1" x14ac:dyDescent="0.25">
      <c r="AM832" s="325" t="s">
        <v>781</v>
      </c>
      <c r="AN832" s="325" t="s">
        <v>782</v>
      </c>
      <c r="AO832" s="326">
        <v>0</v>
      </c>
      <c r="AP832" s="326">
        <v>12117</v>
      </c>
      <c r="AQ832" s="326">
        <v>-3225</v>
      </c>
      <c r="AR832" s="326">
        <v>0</v>
      </c>
      <c r="AS832" s="327">
        <v>0</v>
      </c>
      <c r="AT832" s="326">
        <v>-2436</v>
      </c>
      <c r="AU832" s="326">
        <v>-17</v>
      </c>
      <c r="AV832" s="328">
        <v>6439</v>
      </c>
    </row>
    <row r="833" spans="39:48" hidden="1" x14ac:dyDescent="0.25">
      <c r="AM833" s="325" t="s">
        <v>783</v>
      </c>
      <c r="AN833" s="325" t="s">
        <v>784</v>
      </c>
      <c r="AO833" s="326">
        <v>0</v>
      </c>
      <c r="AP833" s="326">
        <v>465119</v>
      </c>
      <c r="AQ833" s="326">
        <v>-155087</v>
      </c>
      <c r="AR833" s="326">
        <v>0</v>
      </c>
      <c r="AS833" s="327">
        <v>0</v>
      </c>
      <c r="AT833" s="326">
        <v>-134217</v>
      </c>
      <c r="AU833" s="326">
        <v>-181</v>
      </c>
      <c r="AV833" s="328">
        <v>175634</v>
      </c>
    </row>
    <row r="834" spans="39:48" hidden="1" x14ac:dyDescent="0.25">
      <c r="AM834" s="325" t="s">
        <v>785</v>
      </c>
      <c r="AN834" s="325" t="s">
        <v>786</v>
      </c>
      <c r="AO834" s="326">
        <v>653</v>
      </c>
      <c r="AP834" s="326">
        <v>8378</v>
      </c>
      <c r="AQ834" s="326">
        <v>-2162</v>
      </c>
      <c r="AR834" s="326">
        <v>0</v>
      </c>
      <c r="AS834" s="327">
        <v>0</v>
      </c>
      <c r="AT834" s="326">
        <v>-1714</v>
      </c>
      <c r="AU834" s="326">
        <v>-52</v>
      </c>
      <c r="AV834" s="328">
        <v>4450</v>
      </c>
    </row>
    <row r="835" spans="39:48" hidden="1" x14ac:dyDescent="0.25">
      <c r="AM835" s="325" t="s">
        <v>787</v>
      </c>
      <c r="AN835" s="325" t="s">
        <v>788</v>
      </c>
      <c r="AO835" s="326">
        <v>0</v>
      </c>
      <c r="AP835" s="326">
        <v>15663</v>
      </c>
      <c r="AQ835" s="326">
        <v>-5451</v>
      </c>
      <c r="AR835" s="326">
        <v>0</v>
      </c>
      <c r="AS835" s="327">
        <v>0</v>
      </c>
      <c r="AT835" s="326">
        <v>-3264</v>
      </c>
      <c r="AU835" s="326">
        <v>-91</v>
      </c>
      <c r="AV835" s="328">
        <v>6857</v>
      </c>
    </row>
    <row r="836" spans="39:48" hidden="1" x14ac:dyDescent="0.25">
      <c r="AM836" s="325" t="s">
        <v>789</v>
      </c>
      <c r="AN836" s="325" t="s">
        <v>790</v>
      </c>
      <c r="AO836" s="326">
        <v>405</v>
      </c>
      <c r="AP836" s="326">
        <v>10980</v>
      </c>
      <c r="AQ836" s="326">
        <v>-3391</v>
      </c>
      <c r="AR836" s="326">
        <v>0</v>
      </c>
      <c r="AS836" s="327">
        <v>0</v>
      </c>
      <c r="AT836" s="326">
        <v>-2418</v>
      </c>
      <c r="AU836" s="326">
        <v>22</v>
      </c>
      <c r="AV836" s="328">
        <v>5193</v>
      </c>
    </row>
    <row r="837" spans="39:48" hidden="1" x14ac:dyDescent="0.25">
      <c r="AM837" s="325" t="s">
        <v>791</v>
      </c>
      <c r="AN837" s="325" t="s">
        <v>792</v>
      </c>
      <c r="AO837" s="326">
        <v>1708</v>
      </c>
      <c r="AP837" s="326">
        <v>12348</v>
      </c>
      <c r="AQ837" s="326">
        <v>-2345</v>
      </c>
      <c r="AR837" s="326">
        <v>0</v>
      </c>
      <c r="AS837" s="327">
        <v>0</v>
      </c>
      <c r="AT837" s="326">
        <v>-3081</v>
      </c>
      <c r="AU837" s="326">
        <v>21</v>
      </c>
      <c r="AV837" s="328">
        <v>6943</v>
      </c>
    </row>
    <row r="838" spans="39:48" hidden="1" x14ac:dyDescent="0.25">
      <c r="AM838" s="325" t="s">
        <v>793</v>
      </c>
      <c r="AN838" s="325" t="s">
        <v>794</v>
      </c>
      <c r="AO838" s="326">
        <v>771</v>
      </c>
      <c r="AP838" s="326">
        <v>14285</v>
      </c>
      <c r="AQ838" s="326">
        <v>-4243</v>
      </c>
      <c r="AR838" s="326">
        <v>0</v>
      </c>
      <c r="AS838" s="327">
        <v>0</v>
      </c>
      <c r="AT838" s="326">
        <v>-3487</v>
      </c>
      <c r="AU838" s="326">
        <v>27</v>
      </c>
      <c r="AV838" s="328">
        <v>6581</v>
      </c>
    </row>
    <row r="839" spans="39:48" hidden="1" x14ac:dyDescent="0.25">
      <c r="AM839" s="325" t="s">
        <v>795</v>
      </c>
      <c r="AN839" s="325" t="s">
        <v>796</v>
      </c>
      <c r="AO839" s="326">
        <v>0</v>
      </c>
      <c r="AP839" s="326">
        <v>682050</v>
      </c>
      <c r="AQ839" s="326">
        <v>-198268</v>
      </c>
      <c r="AR839" s="326">
        <v>0</v>
      </c>
      <c r="AS839" s="327">
        <v>0</v>
      </c>
      <c r="AT839" s="326">
        <v>-197879</v>
      </c>
      <c r="AU839" s="326">
        <v>-739</v>
      </c>
      <c r="AV839" s="328">
        <v>285164</v>
      </c>
    </row>
    <row r="840" spans="39:48" hidden="1" x14ac:dyDescent="0.25">
      <c r="AM840" s="325" t="s">
        <v>797</v>
      </c>
      <c r="AN840" s="325" t="s">
        <v>798</v>
      </c>
      <c r="AO840" s="326">
        <v>205</v>
      </c>
      <c r="AP840" s="326">
        <v>8804</v>
      </c>
      <c r="AQ840" s="326">
        <v>-2221</v>
      </c>
      <c r="AR840" s="326">
        <v>0</v>
      </c>
      <c r="AS840" s="327">
        <v>0</v>
      </c>
      <c r="AT840" s="326">
        <v>-1649</v>
      </c>
      <c r="AU840" s="326">
        <v>-36</v>
      </c>
      <c r="AV840" s="328">
        <v>4898</v>
      </c>
    </row>
    <row r="841" spans="39:48" hidden="1" x14ac:dyDescent="0.25">
      <c r="AM841" s="325" t="s">
        <v>799</v>
      </c>
      <c r="AN841" s="325" t="s">
        <v>800</v>
      </c>
      <c r="AO841" s="326">
        <v>2528</v>
      </c>
      <c r="AP841" s="326">
        <v>18752</v>
      </c>
      <c r="AQ841" s="326">
        <v>-4461</v>
      </c>
      <c r="AR841" s="326">
        <v>0</v>
      </c>
      <c r="AS841" s="327">
        <v>0</v>
      </c>
      <c r="AT841" s="326">
        <v>-3864</v>
      </c>
      <c r="AU841" s="326">
        <v>-145</v>
      </c>
      <c r="AV841" s="328">
        <v>10282</v>
      </c>
    </row>
    <row r="842" spans="39:48" hidden="1" x14ac:dyDescent="0.25">
      <c r="AM842" s="325" t="s">
        <v>801</v>
      </c>
      <c r="AN842" s="325" t="s">
        <v>802</v>
      </c>
      <c r="AO842" s="326">
        <v>1506</v>
      </c>
      <c r="AP842" s="326">
        <v>13201</v>
      </c>
      <c r="AQ842" s="326">
        <v>-3104</v>
      </c>
      <c r="AR842" s="326">
        <v>0</v>
      </c>
      <c r="AS842" s="327">
        <v>0</v>
      </c>
      <c r="AT842" s="326">
        <v>-2906</v>
      </c>
      <c r="AU842" s="326">
        <v>-10</v>
      </c>
      <c r="AV842" s="328">
        <v>7181</v>
      </c>
    </row>
    <row r="843" spans="39:48" hidden="1" x14ac:dyDescent="0.25">
      <c r="AM843" s="325" t="s">
        <v>803</v>
      </c>
      <c r="AN843" s="325" t="s">
        <v>804</v>
      </c>
      <c r="AO843" s="326">
        <v>0</v>
      </c>
      <c r="AP843" s="326">
        <v>14409</v>
      </c>
      <c r="AQ843" s="326">
        <v>-6123</v>
      </c>
      <c r="AR843" s="326">
        <v>0</v>
      </c>
      <c r="AS843" s="327">
        <v>0</v>
      </c>
      <c r="AT843" s="326">
        <v>-2718</v>
      </c>
      <c r="AU843" s="326">
        <v>41</v>
      </c>
      <c r="AV843" s="328">
        <v>5610</v>
      </c>
    </row>
    <row r="844" spans="39:48" hidden="1" x14ac:dyDescent="0.25">
      <c r="AM844" s="325" t="s">
        <v>805</v>
      </c>
      <c r="AN844" s="325" t="s">
        <v>806</v>
      </c>
      <c r="AO844" s="326">
        <v>1607</v>
      </c>
      <c r="AP844" s="326">
        <v>13149</v>
      </c>
      <c r="AQ844" s="326">
        <v>-1897</v>
      </c>
      <c r="AR844" s="326">
        <v>0</v>
      </c>
      <c r="AS844" s="327">
        <v>0</v>
      </c>
      <c r="AT844" s="326">
        <v>-3333</v>
      </c>
      <c r="AU844" s="326">
        <v>0</v>
      </c>
      <c r="AV844" s="328">
        <v>7919</v>
      </c>
    </row>
    <row r="845" spans="39:48" hidden="1" x14ac:dyDescent="0.25">
      <c r="AM845" s="325" t="s">
        <v>807</v>
      </c>
      <c r="AN845" s="325" t="s">
        <v>808</v>
      </c>
      <c r="AO845" s="326">
        <v>2342</v>
      </c>
      <c r="AP845" s="326">
        <v>14230</v>
      </c>
      <c r="AQ845" s="326">
        <v>-1909</v>
      </c>
      <c r="AR845" s="326">
        <v>0</v>
      </c>
      <c r="AS845" s="327">
        <v>0</v>
      </c>
      <c r="AT845" s="326">
        <v>-3465</v>
      </c>
      <c r="AU845" s="326">
        <v>1</v>
      </c>
      <c r="AV845" s="328">
        <v>8857</v>
      </c>
    </row>
    <row r="846" spans="39:48" hidden="1" x14ac:dyDescent="0.25">
      <c r="AM846" s="325" t="s">
        <v>809</v>
      </c>
      <c r="AN846" s="325" t="s">
        <v>810</v>
      </c>
      <c r="AO846" s="326">
        <v>0</v>
      </c>
      <c r="AP846" s="326">
        <v>12909</v>
      </c>
      <c r="AQ846" s="326">
        <v>-3832</v>
      </c>
      <c r="AR846" s="326">
        <v>0</v>
      </c>
      <c r="AS846" s="327">
        <v>0</v>
      </c>
      <c r="AT846" s="326">
        <v>-2654</v>
      </c>
      <c r="AU846" s="326">
        <v>-3</v>
      </c>
      <c r="AV846" s="328">
        <v>6420</v>
      </c>
    </row>
    <row r="847" spans="39:48" hidden="1" x14ac:dyDescent="0.25">
      <c r="AM847" s="325" t="s">
        <v>811</v>
      </c>
      <c r="AN847" s="325" t="s">
        <v>812</v>
      </c>
      <c r="AO847" s="326">
        <v>1306</v>
      </c>
      <c r="AP847" s="326">
        <v>187083</v>
      </c>
      <c r="AQ847" s="326">
        <v>-75861</v>
      </c>
      <c r="AR847" s="326">
        <v>0</v>
      </c>
      <c r="AS847" s="327">
        <v>0</v>
      </c>
      <c r="AT847" s="326">
        <v>-50439</v>
      </c>
      <c r="AU847" s="326">
        <v>295</v>
      </c>
      <c r="AV847" s="328">
        <v>61078</v>
      </c>
    </row>
    <row r="848" spans="39:48" hidden="1" x14ac:dyDescent="0.25">
      <c r="AM848" s="325" t="s">
        <v>813</v>
      </c>
      <c r="AN848" s="325" t="s">
        <v>814</v>
      </c>
      <c r="AO848" s="326">
        <v>0</v>
      </c>
      <c r="AP848" s="326">
        <v>375829</v>
      </c>
      <c r="AQ848" s="326">
        <v>-123926</v>
      </c>
      <c r="AR848" s="326">
        <v>0</v>
      </c>
      <c r="AS848" s="327">
        <v>0</v>
      </c>
      <c r="AT848" s="326">
        <v>-110008</v>
      </c>
      <c r="AU848" s="326">
        <v>742</v>
      </c>
      <c r="AV848" s="328">
        <v>142637</v>
      </c>
    </row>
    <row r="849" spans="39:48" hidden="1" x14ac:dyDescent="0.25">
      <c r="AM849" s="325" t="s">
        <v>815</v>
      </c>
      <c r="AN849" s="325" t="s">
        <v>816</v>
      </c>
      <c r="AO849" s="326">
        <v>1128</v>
      </c>
      <c r="AP849" s="326">
        <v>9021</v>
      </c>
      <c r="AQ849" s="326">
        <v>-2474</v>
      </c>
      <c r="AR849" s="326">
        <v>0</v>
      </c>
      <c r="AS849" s="327">
        <v>0</v>
      </c>
      <c r="AT849" s="326">
        <v>-2024</v>
      </c>
      <c r="AU849" s="326">
        <v>-31</v>
      </c>
      <c r="AV849" s="328">
        <v>4492</v>
      </c>
    </row>
    <row r="850" spans="39:48" hidden="1" x14ac:dyDescent="0.25">
      <c r="AM850" s="325" t="s">
        <v>817</v>
      </c>
      <c r="AN850" s="325" t="s">
        <v>818</v>
      </c>
      <c r="AO850" s="326">
        <v>3352</v>
      </c>
      <c r="AP850" s="326">
        <v>15284</v>
      </c>
      <c r="AQ850" s="326">
        <v>-3121</v>
      </c>
      <c r="AR850" s="326">
        <v>0</v>
      </c>
      <c r="AS850" s="327">
        <v>0</v>
      </c>
      <c r="AT850" s="326">
        <v>-3436</v>
      </c>
      <c r="AU850" s="326">
        <v>84</v>
      </c>
      <c r="AV850" s="328">
        <v>8811</v>
      </c>
    </row>
    <row r="851" spans="39:48" hidden="1" x14ac:dyDescent="0.25">
      <c r="AM851" s="325" t="s">
        <v>819</v>
      </c>
      <c r="AN851" s="325" t="s">
        <v>820</v>
      </c>
      <c r="AO851" s="326">
        <v>710</v>
      </c>
      <c r="AP851" s="326">
        <v>12248</v>
      </c>
      <c r="AQ851" s="326">
        <v>-3254</v>
      </c>
      <c r="AR851" s="326">
        <v>0</v>
      </c>
      <c r="AS851" s="327">
        <v>0</v>
      </c>
      <c r="AT851" s="326">
        <v>-3134</v>
      </c>
      <c r="AU851" s="326">
        <v>77</v>
      </c>
      <c r="AV851" s="328">
        <v>5937</v>
      </c>
    </row>
    <row r="852" spans="39:48" hidden="1" x14ac:dyDescent="0.25">
      <c r="AM852" s="325" t="s">
        <v>821</v>
      </c>
      <c r="AN852" s="325" t="s">
        <v>822</v>
      </c>
      <c r="AO852" s="326">
        <v>2150</v>
      </c>
      <c r="AP852" s="326">
        <v>13588</v>
      </c>
      <c r="AQ852" s="326">
        <v>-2507</v>
      </c>
      <c r="AR852" s="326">
        <v>0</v>
      </c>
      <c r="AS852" s="327">
        <v>0</v>
      </c>
      <c r="AT852" s="326">
        <v>-3291</v>
      </c>
      <c r="AU852" s="326">
        <v>0</v>
      </c>
      <c r="AV852" s="328">
        <v>7790</v>
      </c>
    </row>
    <row r="853" spans="39:48" hidden="1" x14ac:dyDescent="0.25">
      <c r="AM853" s="325" t="s">
        <v>823</v>
      </c>
      <c r="AN853" s="325" t="s">
        <v>824</v>
      </c>
      <c r="AO853" s="326">
        <v>0</v>
      </c>
      <c r="AP853" s="326">
        <v>3782</v>
      </c>
      <c r="AQ853" s="326">
        <v>-2266</v>
      </c>
      <c r="AR853" s="326">
        <v>0</v>
      </c>
      <c r="AS853" s="327">
        <v>0</v>
      </c>
      <c r="AT853" s="326">
        <v>-625</v>
      </c>
      <c r="AU853" s="326">
        <v>-12</v>
      </c>
      <c r="AV853" s="328">
        <v>879</v>
      </c>
    </row>
    <row r="854" spans="39:48" hidden="1" x14ac:dyDescent="0.25">
      <c r="AM854" s="325" t="s">
        <v>825</v>
      </c>
      <c r="AN854" s="325" t="s">
        <v>826</v>
      </c>
      <c r="AO854" s="326">
        <v>291</v>
      </c>
      <c r="AP854" s="326">
        <v>310192</v>
      </c>
      <c r="AQ854" s="326">
        <v>-155206</v>
      </c>
      <c r="AR854" s="326">
        <v>0</v>
      </c>
      <c r="AS854" s="327">
        <v>0</v>
      </c>
      <c r="AT854" s="326">
        <v>-73062</v>
      </c>
      <c r="AU854" s="326">
        <v>-950</v>
      </c>
      <c r="AV854" s="328">
        <v>80974</v>
      </c>
    </row>
    <row r="855" spans="39:48" hidden="1" x14ac:dyDescent="0.25">
      <c r="AM855" s="325" t="s">
        <v>827</v>
      </c>
      <c r="AN855" s="325" t="s">
        <v>828</v>
      </c>
      <c r="AO855" s="326">
        <v>0</v>
      </c>
      <c r="AP855" s="326">
        <v>193929</v>
      </c>
      <c r="AQ855" s="326">
        <v>-86339</v>
      </c>
      <c r="AR855" s="326">
        <v>0</v>
      </c>
      <c r="AS855" s="327">
        <v>0</v>
      </c>
      <c r="AT855" s="326">
        <v>-50658</v>
      </c>
      <c r="AU855" s="326">
        <v>-353</v>
      </c>
      <c r="AV855" s="328">
        <v>56579</v>
      </c>
    </row>
    <row r="856" spans="39:48" hidden="1" x14ac:dyDescent="0.25">
      <c r="AM856" s="325" t="s">
        <v>829</v>
      </c>
      <c r="AN856" s="325" t="s">
        <v>830</v>
      </c>
      <c r="AO856" s="326">
        <v>0</v>
      </c>
      <c r="AP856" s="326">
        <v>599742</v>
      </c>
      <c r="AQ856" s="326">
        <v>-370175</v>
      </c>
      <c r="AR856" s="326">
        <v>0</v>
      </c>
      <c r="AS856" s="327">
        <v>0</v>
      </c>
      <c r="AT856" s="326">
        <v>-117969</v>
      </c>
      <c r="AU856" s="326">
        <v>0</v>
      </c>
      <c r="AV856" s="328">
        <v>111598</v>
      </c>
    </row>
    <row r="857" spans="39:48" hidden="1" x14ac:dyDescent="0.25">
      <c r="AM857" s="325" t="s">
        <v>831</v>
      </c>
      <c r="AN857" s="325" t="s">
        <v>832</v>
      </c>
      <c r="AO857" s="326">
        <v>234</v>
      </c>
      <c r="AP857" s="326">
        <v>282026</v>
      </c>
      <c r="AQ857" s="326">
        <v>-149736</v>
      </c>
      <c r="AR857" s="326">
        <v>0</v>
      </c>
      <c r="AS857" s="327">
        <v>0</v>
      </c>
      <c r="AT857" s="326">
        <v>-61059</v>
      </c>
      <c r="AU857" s="326">
        <v>-489</v>
      </c>
      <c r="AV857" s="328">
        <v>70742</v>
      </c>
    </row>
    <row r="858" spans="39:48" hidden="1" x14ac:dyDescent="0.25">
      <c r="AM858" s="325" t="s">
        <v>833</v>
      </c>
      <c r="AN858" s="325" t="s">
        <v>834</v>
      </c>
      <c r="AO858" s="326">
        <v>0</v>
      </c>
      <c r="AP858" s="326">
        <v>252524</v>
      </c>
      <c r="AQ858" s="326">
        <v>-133164</v>
      </c>
      <c r="AR858" s="326">
        <v>0</v>
      </c>
      <c r="AS858" s="327">
        <v>0</v>
      </c>
      <c r="AT858" s="326">
        <v>-57607</v>
      </c>
      <c r="AU858" s="326">
        <v>-236</v>
      </c>
      <c r="AV858" s="328">
        <v>61517</v>
      </c>
    </row>
    <row r="859" spans="39:48" hidden="1" x14ac:dyDescent="0.25">
      <c r="AM859" s="325" t="s">
        <v>835</v>
      </c>
      <c r="AN859" s="325" t="s">
        <v>836</v>
      </c>
      <c r="AO859" s="326">
        <v>0</v>
      </c>
      <c r="AP859" s="326">
        <v>280403</v>
      </c>
      <c r="AQ859" s="326">
        <v>-149906</v>
      </c>
      <c r="AR859" s="326">
        <v>0</v>
      </c>
      <c r="AS859" s="327">
        <v>0</v>
      </c>
      <c r="AT859" s="326">
        <v>-60389</v>
      </c>
      <c r="AU859" s="326">
        <v>852</v>
      </c>
      <c r="AV859" s="328">
        <v>70960</v>
      </c>
    </row>
    <row r="860" spans="39:48" hidden="1" x14ac:dyDescent="0.25">
      <c r="AM860" s="325" t="s">
        <v>837</v>
      </c>
      <c r="AN860" s="325" t="s">
        <v>838</v>
      </c>
      <c r="AO860" s="326">
        <v>29</v>
      </c>
      <c r="AP860" s="326">
        <v>292873</v>
      </c>
      <c r="AQ860" s="326">
        <v>-108915</v>
      </c>
      <c r="AR860" s="326">
        <v>0</v>
      </c>
      <c r="AS860" s="327">
        <v>0</v>
      </c>
      <c r="AT860" s="326">
        <v>-79079</v>
      </c>
      <c r="AU860" s="326">
        <v>0</v>
      </c>
      <c r="AV860" s="328">
        <v>104879</v>
      </c>
    </row>
    <row r="861" spans="39:48" hidden="1" x14ac:dyDescent="0.25">
      <c r="AM861" s="325" t="s">
        <v>839</v>
      </c>
      <c r="AN861" s="325" t="s">
        <v>840</v>
      </c>
      <c r="AO861" s="326">
        <v>20</v>
      </c>
      <c r="AP861" s="326">
        <v>253075</v>
      </c>
      <c r="AQ861" s="326">
        <v>-129867</v>
      </c>
      <c r="AR861" s="326">
        <v>0</v>
      </c>
      <c r="AS861" s="327">
        <v>0</v>
      </c>
      <c r="AT861" s="326">
        <v>-59451</v>
      </c>
      <c r="AU861" s="326">
        <v>-873</v>
      </c>
      <c r="AV861" s="328">
        <v>62884</v>
      </c>
    </row>
    <row r="862" spans="39:48" hidden="1" x14ac:dyDescent="0.25">
      <c r="AM862" s="325" t="s">
        <v>841</v>
      </c>
      <c r="AN862" s="325" t="s">
        <v>842</v>
      </c>
      <c r="AO862" s="326">
        <v>0</v>
      </c>
      <c r="AP862" s="326">
        <v>221134</v>
      </c>
      <c r="AQ862" s="326">
        <v>-98190</v>
      </c>
      <c r="AR862" s="326">
        <v>0</v>
      </c>
      <c r="AS862" s="327">
        <v>0</v>
      </c>
      <c r="AT862" s="326">
        <v>-58596</v>
      </c>
      <c r="AU862" s="326">
        <v>-69</v>
      </c>
      <c r="AV862" s="328">
        <v>64279</v>
      </c>
    </row>
    <row r="863" spans="39:48" hidden="1" x14ac:dyDescent="0.25">
      <c r="AM863" s="325" t="s">
        <v>843</v>
      </c>
      <c r="AN863" s="325" t="s">
        <v>844</v>
      </c>
      <c r="AO863" s="326">
        <v>56</v>
      </c>
      <c r="AP863" s="326">
        <v>337658</v>
      </c>
      <c r="AQ863" s="326">
        <v>-161262</v>
      </c>
      <c r="AR863" s="326">
        <v>0</v>
      </c>
      <c r="AS863" s="327">
        <v>0</v>
      </c>
      <c r="AT863" s="326">
        <v>-84262</v>
      </c>
      <c r="AU863" s="326">
        <v>0</v>
      </c>
      <c r="AV863" s="328">
        <v>92134</v>
      </c>
    </row>
    <row r="864" spans="39:48" hidden="1" x14ac:dyDescent="0.25">
      <c r="AM864" s="325" t="s">
        <v>845</v>
      </c>
      <c r="AN864" s="325" t="s">
        <v>846</v>
      </c>
      <c r="AO864" s="326">
        <v>902</v>
      </c>
      <c r="AP864" s="326">
        <v>218746</v>
      </c>
      <c r="AQ864" s="326">
        <v>-136069</v>
      </c>
      <c r="AR864" s="326">
        <v>0</v>
      </c>
      <c r="AS864" s="327">
        <v>0</v>
      </c>
      <c r="AT864" s="326">
        <v>-42143</v>
      </c>
      <c r="AU864" s="326">
        <v>0</v>
      </c>
      <c r="AV864" s="328">
        <v>40534</v>
      </c>
    </row>
    <row r="865" spans="39:48" hidden="1" x14ac:dyDescent="0.25">
      <c r="AM865" s="325" t="s">
        <v>847</v>
      </c>
      <c r="AN865" s="325" t="s">
        <v>848</v>
      </c>
      <c r="AO865" s="326">
        <v>0</v>
      </c>
      <c r="AP865" s="326">
        <v>629386</v>
      </c>
      <c r="AQ865" s="326">
        <v>-367883</v>
      </c>
      <c r="AR865" s="326">
        <v>0</v>
      </c>
      <c r="AS865" s="327">
        <v>0</v>
      </c>
      <c r="AT865" s="326">
        <v>-123326</v>
      </c>
      <c r="AU865" s="326">
        <v>-1621</v>
      </c>
      <c r="AV865" s="328">
        <v>136556</v>
      </c>
    </row>
    <row r="866" spans="39:48" hidden="1" x14ac:dyDescent="0.25">
      <c r="AM866" s="325" t="s">
        <v>849</v>
      </c>
      <c r="AN866" s="325" t="s">
        <v>850</v>
      </c>
      <c r="AO866" s="326">
        <v>249</v>
      </c>
      <c r="AP866" s="326">
        <v>206510</v>
      </c>
      <c r="AQ866" s="326">
        <v>-102165</v>
      </c>
      <c r="AR866" s="326">
        <v>0</v>
      </c>
      <c r="AS866" s="327">
        <v>0</v>
      </c>
      <c r="AT866" s="326">
        <v>-49366</v>
      </c>
      <c r="AU866" s="326">
        <v>-239</v>
      </c>
      <c r="AV866" s="328">
        <v>54740</v>
      </c>
    </row>
    <row r="867" spans="39:48" hidden="1" x14ac:dyDescent="0.25">
      <c r="AM867" s="325" t="s">
        <v>851</v>
      </c>
      <c r="AN867" s="325" t="s">
        <v>852</v>
      </c>
      <c r="AO867" s="326">
        <v>811</v>
      </c>
      <c r="AP867" s="326">
        <v>322459</v>
      </c>
      <c r="AQ867" s="326">
        <v>-148277</v>
      </c>
      <c r="AR867" s="326">
        <v>0</v>
      </c>
      <c r="AS867" s="327">
        <v>0</v>
      </c>
      <c r="AT867" s="326">
        <v>-78704</v>
      </c>
      <c r="AU867" s="326">
        <v>-752</v>
      </c>
      <c r="AV867" s="328">
        <v>94726</v>
      </c>
    </row>
    <row r="868" spans="39:48" hidden="1" x14ac:dyDescent="0.25">
      <c r="AM868" s="325" t="s">
        <v>853</v>
      </c>
      <c r="AN868" s="325" t="s">
        <v>854</v>
      </c>
      <c r="AO868" s="326">
        <v>0</v>
      </c>
      <c r="AP868" s="326">
        <v>373773</v>
      </c>
      <c r="AQ868" s="326">
        <v>-180814</v>
      </c>
      <c r="AR868" s="326">
        <v>0</v>
      </c>
      <c r="AS868" s="327">
        <v>0</v>
      </c>
      <c r="AT868" s="326">
        <v>-86656</v>
      </c>
      <c r="AU868" s="326">
        <v>-1255</v>
      </c>
      <c r="AV868" s="328">
        <v>105048</v>
      </c>
    </row>
    <row r="869" spans="39:48" hidden="1" x14ac:dyDescent="0.25">
      <c r="AM869" s="325" t="s">
        <v>855</v>
      </c>
      <c r="AN869" s="325" t="s">
        <v>856</v>
      </c>
      <c r="AO869" s="326">
        <v>374</v>
      </c>
      <c r="AP869" s="326">
        <v>246030</v>
      </c>
      <c r="AQ869" s="326">
        <v>-120254</v>
      </c>
      <c r="AR869" s="326">
        <v>0</v>
      </c>
      <c r="AS869" s="327">
        <v>0</v>
      </c>
      <c r="AT869" s="326">
        <v>-60879</v>
      </c>
      <c r="AU869" s="326">
        <v>-2129</v>
      </c>
      <c r="AV869" s="328">
        <v>62768</v>
      </c>
    </row>
    <row r="870" spans="39:48" hidden="1" x14ac:dyDescent="0.25">
      <c r="AM870" s="325" t="s">
        <v>857</v>
      </c>
      <c r="AN870" s="325" t="s">
        <v>858</v>
      </c>
      <c r="AO870" s="326">
        <v>1229</v>
      </c>
      <c r="AP870" s="326">
        <v>330032</v>
      </c>
      <c r="AQ870" s="326">
        <v>-169279</v>
      </c>
      <c r="AR870" s="326">
        <v>0</v>
      </c>
      <c r="AS870" s="327">
        <v>0</v>
      </c>
      <c r="AT870" s="326">
        <v>-80354</v>
      </c>
      <c r="AU870" s="326">
        <v>-2300</v>
      </c>
      <c r="AV870" s="328">
        <v>78099</v>
      </c>
    </row>
    <row r="871" spans="39:48" hidden="1" x14ac:dyDescent="0.25">
      <c r="AM871" s="325" t="s">
        <v>859</v>
      </c>
      <c r="AN871" s="325" t="s">
        <v>860</v>
      </c>
      <c r="AO871" s="326">
        <v>1581</v>
      </c>
      <c r="AP871" s="326">
        <v>298517</v>
      </c>
      <c r="AQ871" s="326">
        <v>-153594</v>
      </c>
      <c r="AR871" s="326">
        <v>0</v>
      </c>
      <c r="AS871" s="327">
        <v>0</v>
      </c>
      <c r="AT871" s="326">
        <v>-69688</v>
      </c>
      <c r="AU871" s="326">
        <v>-1000</v>
      </c>
      <c r="AV871" s="328">
        <v>74235</v>
      </c>
    </row>
    <row r="872" spans="39:48" hidden="1" x14ac:dyDescent="0.25">
      <c r="AM872" s="325" t="s">
        <v>861</v>
      </c>
      <c r="AN872" s="325" t="s">
        <v>862</v>
      </c>
      <c r="AO872" s="326">
        <v>379</v>
      </c>
      <c r="AP872" s="326">
        <v>597996</v>
      </c>
      <c r="AQ872" s="326">
        <v>-298489</v>
      </c>
      <c r="AR872" s="326">
        <v>0</v>
      </c>
      <c r="AS872" s="327">
        <v>0</v>
      </c>
      <c r="AT872" s="326">
        <v>-143094</v>
      </c>
      <c r="AU872" s="326">
        <v>-398</v>
      </c>
      <c r="AV872" s="328">
        <v>156015</v>
      </c>
    </row>
    <row r="873" spans="39:48" hidden="1" x14ac:dyDescent="0.25">
      <c r="AM873" s="325" t="s">
        <v>863</v>
      </c>
      <c r="AN873" s="325" t="s">
        <v>864</v>
      </c>
      <c r="AO873" s="326">
        <v>159</v>
      </c>
      <c r="AP873" s="326">
        <v>238296</v>
      </c>
      <c r="AQ873" s="326">
        <v>-115757</v>
      </c>
      <c r="AR873" s="326">
        <v>0</v>
      </c>
      <c r="AS873" s="327">
        <v>0</v>
      </c>
      <c r="AT873" s="326">
        <v>-53270</v>
      </c>
      <c r="AU873" s="326">
        <v>-3000</v>
      </c>
      <c r="AV873" s="328">
        <v>66269</v>
      </c>
    </row>
    <row r="874" spans="39:48" hidden="1" x14ac:dyDescent="0.25">
      <c r="AM874" s="325" t="s">
        <v>865</v>
      </c>
      <c r="AN874" s="325" t="s">
        <v>866</v>
      </c>
      <c r="AO874" s="326">
        <v>85</v>
      </c>
      <c r="AP874" s="326">
        <v>329385</v>
      </c>
      <c r="AQ874" s="326">
        <v>-169443</v>
      </c>
      <c r="AR874" s="326">
        <v>0</v>
      </c>
      <c r="AS874" s="327">
        <v>0</v>
      </c>
      <c r="AT874" s="326">
        <v>-72705</v>
      </c>
      <c r="AU874" s="326">
        <v>-400</v>
      </c>
      <c r="AV874" s="328">
        <v>86837</v>
      </c>
    </row>
    <row r="875" spans="39:48" hidden="1" x14ac:dyDescent="0.25">
      <c r="AM875" s="325" t="s">
        <v>867</v>
      </c>
      <c r="AN875" s="325" t="s">
        <v>868</v>
      </c>
      <c r="AO875" s="326">
        <v>0</v>
      </c>
      <c r="AP875" s="326">
        <v>222826</v>
      </c>
      <c r="AQ875" s="326">
        <v>-101529</v>
      </c>
      <c r="AR875" s="326">
        <v>0</v>
      </c>
      <c r="AS875" s="327">
        <v>0</v>
      </c>
      <c r="AT875" s="326">
        <v>-53427</v>
      </c>
      <c r="AU875" s="326">
        <v>-723</v>
      </c>
      <c r="AV875" s="328">
        <v>67147</v>
      </c>
    </row>
    <row r="876" spans="39:48" hidden="1" x14ac:dyDescent="0.25">
      <c r="AM876" s="325" t="s">
        <v>869</v>
      </c>
      <c r="AN876" s="325" t="s">
        <v>870</v>
      </c>
      <c r="AO876" s="326">
        <v>0</v>
      </c>
      <c r="AP876" s="326">
        <v>190222</v>
      </c>
      <c r="AQ876" s="326">
        <v>-101193</v>
      </c>
      <c r="AR876" s="326">
        <v>0</v>
      </c>
      <c r="AS876" s="327">
        <v>0</v>
      </c>
      <c r="AT876" s="326">
        <v>-42556</v>
      </c>
      <c r="AU876" s="326">
        <v>-2</v>
      </c>
      <c r="AV876" s="328">
        <v>46471</v>
      </c>
    </row>
    <row r="877" spans="39:48" hidden="1" x14ac:dyDescent="0.25">
      <c r="AM877" s="325" t="s">
        <v>871</v>
      </c>
      <c r="AN877" s="325" t="s">
        <v>872</v>
      </c>
      <c r="AO877" s="326">
        <v>46</v>
      </c>
      <c r="AP877" s="326">
        <v>338714</v>
      </c>
      <c r="AQ877" s="326">
        <v>-182665</v>
      </c>
      <c r="AR877" s="326">
        <v>0</v>
      </c>
      <c r="AS877" s="327">
        <v>0</v>
      </c>
      <c r="AT877" s="326">
        <v>-77926</v>
      </c>
      <c r="AU877" s="326">
        <v>-743</v>
      </c>
      <c r="AV877" s="328">
        <v>77380</v>
      </c>
    </row>
    <row r="878" spans="39:48" hidden="1" x14ac:dyDescent="0.25">
      <c r="AM878" s="325" t="s">
        <v>873</v>
      </c>
      <c r="AN878" s="325" t="s">
        <v>874</v>
      </c>
      <c r="AO878" s="326">
        <v>32</v>
      </c>
      <c r="AP878" s="326">
        <v>1360227</v>
      </c>
      <c r="AQ878" s="326">
        <v>-809246</v>
      </c>
      <c r="AR878" s="326">
        <v>0</v>
      </c>
      <c r="AS878" s="327">
        <v>0</v>
      </c>
      <c r="AT878" s="326">
        <v>-276543</v>
      </c>
      <c r="AU878" s="326">
        <v>517</v>
      </c>
      <c r="AV878" s="328">
        <v>274955</v>
      </c>
    </row>
    <row r="879" spans="39:48" hidden="1" x14ac:dyDescent="0.25">
      <c r="AM879" s="325" t="s">
        <v>875</v>
      </c>
      <c r="AN879" s="325" t="s">
        <v>876</v>
      </c>
      <c r="AO879" s="326">
        <v>4</v>
      </c>
      <c r="AP879" s="326">
        <v>361180</v>
      </c>
      <c r="AQ879" s="326">
        <v>-179779</v>
      </c>
      <c r="AR879" s="326">
        <v>0</v>
      </c>
      <c r="AS879" s="327">
        <v>0</v>
      </c>
      <c r="AT879" s="326">
        <v>-85130</v>
      </c>
      <c r="AU879" s="326">
        <v>-1750</v>
      </c>
      <c r="AV879" s="328">
        <v>94521</v>
      </c>
    </row>
    <row r="880" spans="39:48" hidden="1" x14ac:dyDescent="0.25">
      <c r="AM880" s="325" t="s">
        <v>877</v>
      </c>
      <c r="AN880" s="325" t="s">
        <v>878</v>
      </c>
      <c r="AO880" s="326">
        <v>0</v>
      </c>
      <c r="AP880" s="326">
        <v>327375</v>
      </c>
      <c r="AQ880" s="326">
        <v>-154101</v>
      </c>
      <c r="AR880" s="326">
        <v>0</v>
      </c>
      <c r="AS880" s="327">
        <v>0</v>
      </c>
      <c r="AT880" s="326">
        <v>-85154</v>
      </c>
      <c r="AU880" s="326">
        <v>-50</v>
      </c>
      <c r="AV880" s="328">
        <v>88070</v>
      </c>
    </row>
    <row r="881" spans="39:48" hidden="1" x14ac:dyDescent="0.25">
      <c r="AM881" s="325" t="s">
        <v>879</v>
      </c>
      <c r="AN881" s="325" t="s">
        <v>880</v>
      </c>
      <c r="AO881" s="326">
        <v>0</v>
      </c>
      <c r="AP881" s="326">
        <v>370857</v>
      </c>
      <c r="AQ881" s="326">
        <v>-209536</v>
      </c>
      <c r="AR881" s="326">
        <v>0</v>
      </c>
      <c r="AS881" s="327">
        <v>0</v>
      </c>
      <c r="AT881" s="326">
        <v>-79579</v>
      </c>
      <c r="AU881" s="326">
        <v>394</v>
      </c>
      <c r="AV881" s="328">
        <v>82136</v>
      </c>
    </row>
    <row r="882" spans="39:48" hidden="1" x14ac:dyDescent="0.25">
      <c r="AM882" s="325" t="s">
        <v>881</v>
      </c>
      <c r="AN882" s="325" t="s">
        <v>882</v>
      </c>
      <c r="AO882" s="326">
        <v>957</v>
      </c>
      <c r="AP882" s="326">
        <v>214640</v>
      </c>
      <c r="AQ882" s="326">
        <v>-87807</v>
      </c>
      <c r="AR882" s="326">
        <v>0</v>
      </c>
      <c r="AS882" s="327">
        <v>0</v>
      </c>
      <c r="AT882" s="326">
        <v>-55757</v>
      </c>
      <c r="AU882" s="326">
        <v>-353</v>
      </c>
      <c r="AV882" s="328">
        <v>70723</v>
      </c>
    </row>
    <row r="883" spans="39:48" hidden="1" x14ac:dyDescent="0.25">
      <c r="AM883" s="325" t="s">
        <v>883</v>
      </c>
      <c r="AN883" s="325" t="s">
        <v>884</v>
      </c>
      <c r="AO883" s="326">
        <v>0</v>
      </c>
      <c r="AP883" s="326">
        <v>321313</v>
      </c>
      <c r="AQ883" s="326">
        <v>-166273</v>
      </c>
      <c r="AR883" s="326">
        <v>0</v>
      </c>
      <c r="AS883" s="327">
        <v>0</v>
      </c>
      <c r="AT883" s="326">
        <v>-70510</v>
      </c>
      <c r="AU883" s="326">
        <v>0</v>
      </c>
      <c r="AV883" s="328">
        <v>84530</v>
      </c>
    </row>
    <row r="884" spans="39:48" hidden="1" x14ac:dyDescent="0.25">
      <c r="AM884" s="325" t="s">
        <v>885</v>
      </c>
      <c r="AN884" s="325" t="s">
        <v>886</v>
      </c>
      <c r="AO884" s="326">
        <v>0</v>
      </c>
      <c r="AP884" s="326">
        <v>305757</v>
      </c>
      <c r="AQ884" s="326">
        <v>-165146</v>
      </c>
      <c r="AR884" s="326">
        <v>0</v>
      </c>
      <c r="AS884" s="327">
        <v>0</v>
      </c>
      <c r="AT884" s="326">
        <v>-66864</v>
      </c>
      <c r="AU884" s="326">
        <v>-3</v>
      </c>
      <c r="AV884" s="328">
        <v>73744</v>
      </c>
    </row>
    <row r="885" spans="39:48" hidden="1" x14ac:dyDescent="0.25">
      <c r="AM885" s="325" t="s">
        <v>887</v>
      </c>
      <c r="AN885" s="325" t="s">
        <v>888</v>
      </c>
      <c r="AO885" s="326">
        <v>449</v>
      </c>
      <c r="AP885" s="326">
        <v>575322</v>
      </c>
      <c r="AQ885" s="326">
        <v>-318119</v>
      </c>
      <c r="AR885" s="326">
        <v>0</v>
      </c>
      <c r="AS885" s="327">
        <v>0</v>
      </c>
      <c r="AT885" s="326">
        <v>-132236</v>
      </c>
      <c r="AU885" s="326">
        <v>0</v>
      </c>
      <c r="AV885" s="328">
        <v>124967</v>
      </c>
    </row>
    <row r="886" spans="39:48" hidden="1" x14ac:dyDescent="0.25">
      <c r="AM886" s="325" t="s">
        <v>889</v>
      </c>
      <c r="AN886" s="325" t="s">
        <v>890</v>
      </c>
      <c r="AO886" s="326">
        <v>411</v>
      </c>
      <c r="AP886" s="326">
        <v>223688</v>
      </c>
      <c r="AQ886" s="326">
        <v>-106284</v>
      </c>
      <c r="AR886" s="326">
        <v>0</v>
      </c>
      <c r="AS886" s="327">
        <v>0</v>
      </c>
      <c r="AT886" s="326">
        <v>-54033</v>
      </c>
      <c r="AU886" s="326">
        <v>0</v>
      </c>
      <c r="AV886" s="328">
        <v>63371</v>
      </c>
    </row>
    <row r="887" spans="39:48" hidden="1" x14ac:dyDescent="0.25">
      <c r="AM887" s="325" t="s">
        <v>891</v>
      </c>
      <c r="AN887" s="325" t="s">
        <v>892</v>
      </c>
      <c r="AO887" s="326">
        <v>349</v>
      </c>
      <c r="AP887" s="326">
        <v>426344</v>
      </c>
      <c r="AQ887" s="326">
        <v>-199430</v>
      </c>
      <c r="AR887" s="326">
        <v>0</v>
      </c>
      <c r="AS887" s="327">
        <v>0</v>
      </c>
      <c r="AT887" s="326">
        <v>-108802</v>
      </c>
      <c r="AU887" s="326">
        <v>-853</v>
      </c>
      <c r="AV887" s="328">
        <v>117259</v>
      </c>
    </row>
    <row r="888" spans="39:48" hidden="1" x14ac:dyDescent="0.25">
      <c r="AM888" s="325" t="s">
        <v>893</v>
      </c>
      <c r="AN888" s="325" t="s">
        <v>894</v>
      </c>
      <c r="AO888" s="326">
        <v>1090</v>
      </c>
      <c r="AP888" s="326">
        <v>759280</v>
      </c>
      <c r="AQ888" s="326">
        <v>-360116</v>
      </c>
      <c r="AR888" s="326">
        <v>0</v>
      </c>
      <c r="AS888" s="327">
        <v>0</v>
      </c>
      <c r="AT888" s="326">
        <v>-200157</v>
      </c>
      <c r="AU888" s="326">
        <v>0</v>
      </c>
      <c r="AV888" s="328">
        <v>199007</v>
      </c>
    </row>
    <row r="889" spans="39:48" hidden="1" x14ac:dyDescent="0.25">
      <c r="AM889" s="325" t="s">
        <v>895</v>
      </c>
      <c r="AN889" s="325" t="s">
        <v>896</v>
      </c>
      <c r="AO889" s="326">
        <v>1526</v>
      </c>
      <c r="AP889" s="326">
        <v>341569</v>
      </c>
      <c r="AQ889" s="326">
        <v>-165461</v>
      </c>
      <c r="AR889" s="326">
        <v>0</v>
      </c>
      <c r="AS889" s="327">
        <v>0</v>
      </c>
      <c r="AT889" s="326">
        <v>-88390</v>
      </c>
      <c r="AU889" s="326">
        <v>-473</v>
      </c>
      <c r="AV889" s="328">
        <v>87245</v>
      </c>
    </row>
    <row r="890" spans="39:48" hidden="1" x14ac:dyDescent="0.25">
      <c r="AM890" s="325" t="s">
        <v>897</v>
      </c>
      <c r="AN890" s="325" t="s">
        <v>898</v>
      </c>
      <c r="AO890" s="326">
        <v>211</v>
      </c>
      <c r="AP890" s="326">
        <v>115927</v>
      </c>
      <c r="AQ890" s="326">
        <v>-71627</v>
      </c>
      <c r="AR890" s="326">
        <v>-32721</v>
      </c>
      <c r="AS890" s="327">
        <v>0</v>
      </c>
      <c r="AT890" s="326">
        <v>-6445</v>
      </c>
      <c r="AU890" s="326">
        <v>-1698</v>
      </c>
      <c r="AV890" s="328">
        <v>3436</v>
      </c>
    </row>
    <row r="891" spans="39:48" hidden="1" x14ac:dyDescent="0.25">
      <c r="AM891" s="325" t="s">
        <v>899</v>
      </c>
      <c r="AN891" s="325" t="s">
        <v>900</v>
      </c>
      <c r="AO891" s="326">
        <v>0</v>
      </c>
      <c r="AP891" s="326">
        <v>307449</v>
      </c>
      <c r="AQ891" s="326">
        <v>-162765</v>
      </c>
      <c r="AR891" s="326">
        <v>0</v>
      </c>
      <c r="AS891" s="327">
        <v>0</v>
      </c>
      <c r="AT891" s="326">
        <v>-57827</v>
      </c>
      <c r="AU891" s="326">
        <v>-47</v>
      </c>
      <c r="AV891" s="328">
        <v>86810</v>
      </c>
    </row>
    <row r="892" spans="39:48" hidden="1" x14ac:dyDescent="0.25">
      <c r="AM892" s="325" t="s">
        <v>901</v>
      </c>
      <c r="AN892" s="325" t="s">
        <v>902</v>
      </c>
      <c r="AO892" s="326">
        <v>0</v>
      </c>
      <c r="AP892" s="326">
        <v>333059</v>
      </c>
      <c r="AQ892" s="326">
        <v>-201941</v>
      </c>
      <c r="AR892" s="326">
        <v>0</v>
      </c>
      <c r="AS892" s="327">
        <v>0</v>
      </c>
      <c r="AT892" s="326">
        <v>-61856</v>
      </c>
      <c r="AU892" s="326">
        <v>-1700</v>
      </c>
      <c r="AV892" s="328">
        <v>67562</v>
      </c>
    </row>
    <row r="893" spans="39:48" hidden="1" x14ac:dyDescent="0.25">
      <c r="AM893" s="325" t="s">
        <v>903</v>
      </c>
      <c r="AN893" s="325" t="s">
        <v>904</v>
      </c>
      <c r="AO893" s="326">
        <v>0</v>
      </c>
      <c r="AP893" s="326">
        <v>363812</v>
      </c>
      <c r="AQ893" s="326">
        <v>-237025</v>
      </c>
      <c r="AR893" s="326">
        <v>0</v>
      </c>
      <c r="AS893" s="327">
        <v>0</v>
      </c>
      <c r="AT893" s="326">
        <v>-58723</v>
      </c>
      <c r="AU893" s="326">
        <v>-7104</v>
      </c>
      <c r="AV893" s="328">
        <v>60960</v>
      </c>
    </row>
    <row r="894" spans="39:48" hidden="1" x14ac:dyDescent="0.25">
      <c r="AM894" s="325" t="s">
        <v>905</v>
      </c>
      <c r="AN894" s="325" t="s">
        <v>906</v>
      </c>
      <c r="AO894" s="326">
        <v>0</v>
      </c>
      <c r="AP894" s="326">
        <v>235109</v>
      </c>
      <c r="AQ894" s="326">
        <v>-118078</v>
      </c>
      <c r="AR894" s="326">
        <v>0</v>
      </c>
      <c r="AS894" s="327">
        <v>0</v>
      </c>
      <c r="AT894" s="326">
        <v>-48418</v>
      </c>
      <c r="AU894" s="326">
        <v>0</v>
      </c>
      <c r="AV894" s="328">
        <v>68613</v>
      </c>
    </row>
    <row r="895" spans="39:48" hidden="1" x14ac:dyDescent="0.25">
      <c r="AM895" s="325" t="s">
        <v>907</v>
      </c>
      <c r="AN895" s="325" t="s">
        <v>908</v>
      </c>
      <c r="AO895" s="326">
        <v>0</v>
      </c>
      <c r="AP895" s="326">
        <v>301788</v>
      </c>
      <c r="AQ895" s="326">
        <v>-183987</v>
      </c>
      <c r="AR895" s="326">
        <v>0</v>
      </c>
      <c r="AS895" s="327">
        <v>0</v>
      </c>
      <c r="AT895" s="326">
        <v>-50566</v>
      </c>
      <c r="AU895" s="326">
        <v>-557</v>
      </c>
      <c r="AV895" s="328">
        <v>66678</v>
      </c>
    </row>
    <row r="896" spans="39:48" hidden="1" x14ac:dyDescent="0.25">
      <c r="AM896" s="325" t="s">
        <v>909</v>
      </c>
      <c r="AN896" s="325" t="s">
        <v>910</v>
      </c>
      <c r="AO896" s="326">
        <v>0</v>
      </c>
      <c r="AP896" s="326">
        <v>202035</v>
      </c>
      <c r="AQ896" s="326">
        <v>-87829</v>
      </c>
      <c r="AR896" s="326">
        <v>0</v>
      </c>
      <c r="AS896" s="327">
        <v>0</v>
      </c>
      <c r="AT896" s="326">
        <v>-46112</v>
      </c>
      <c r="AU896" s="326">
        <v>-325</v>
      </c>
      <c r="AV896" s="328">
        <v>67769</v>
      </c>
    </row>
    <row r="897" spans="39:48" hidden="1" x14ac:dyDescent="0.25">
      <c r="AM897" s="325" t="s">
        <v>911</v>
      </c>
      <c r="AN897" s="325" t="s">
        <v>912</v>
      </c>
      <c r="AO897" s="326">
        <v>0</v>
      </c>
      <c r="AP897" s="326">
        <v>382791</v>
      </c>
      <c r="AQ897" s="326">
        <v>-228929</v>
      </c>
      <c r="AR897" s="326">
        <v>0</v>
      </c>
      <c r="AS897" s="327">
        <v>0</v>
      </c>
      <c r="AT897" s="326">
        <v>-75946</v>
      </c>
      <c r="AU897" s="326">
        <v>0</v>
      </c>
      <c r="AV897" s="328">
        <v>77916</v>
      </c>
    </row>
    <row r="898" spans="39:48" hidden="1" x14ac:dyDescent="0.25">
      <c r="AM898" s="325" t="s">
        <v>913</v>
      </c>
      <c r="AN898" s="325" t="s">
        <v>914</v>
      </c>
      <c r="AO898" s="326">
        <v>0</v>
      </c>
      <c r="AP898" s="326">
        <v>365586</v>
      </c>
      <c r="AQ898" s="326">
        <v>-218239</v>
      </c>
      <c r="AR898" s="326">
        <v>0</v>
      </c>
      <c r="AS898" s="327">
        <v>0</v>
      </c>
      <c r="AT898" s="326">
        <v>-70903</v>
      </c>
      <c r="AU898" s="326">
        <v>320</v>
      </c>
      <c r="AV898" s="328">
        <v>76764</v>
      </c>
    </row>
    <row r="899" spans="39:48" hidden="1" x14ac:dyDescent="0.25">
      <c r="AM899" s="325" t="s">
        <v>915</v>
      </c>
      <c r="AN899" s="325" t="s">
        <v>916</v>
      </c>
      <c r="AO899" s="326">
        <v>0</v>
      </c>
      <c r="AP899" s="326">
        <v>407461</v>
      </c>
      <c r="AQ899" s="326">
        <v>-264234</v>
      </c>
      <c r="AR899" s="326">
        <v>0</v>
      </c>
      <c r="AS899" s="327">
        <v>0</v>
      </c>
      <c r="AT899" s="326">
        <v>-70202</v>
      </c>
      <c r="AU899" s="326">
        <v>0</v>
      </c>
      <c r="AV899" s="328">
        <v>73025</v>
      </c>
    </row>
    <row r="900" spans="39:48" hidden="1" x14ac:dyDescent="0.25">
      <c r="AM900" s="325" t="s">
        <v>917</v>
      </c>
      <c r="AN900" s="325" t="s">
        <v>918</v>
      </c>
      <c r="AO900" s="326">
        <v>0</v>
      </c>
      <c r="AP900" s="326">
        <v>407851</v>
      </c>
      <c r="AQ900" s="326">
        <v>-293823</v>
      </c>
      <c r="AR900" s="326">
        <v>0</v>
      </c>
      <c r="AS900" s="327">
        <v>0</v>
      </c>
      <c r="AT900" s="326">
        <v>-57776</v>
      </c>
      <c r="AU900" s="326">
        <v>-1905</v>
      </c>
      <c r="AV900" s="328">
        <v>54347</v>
      </c>
    </row>
    <row r="901" spans="39:48" hidden="1" x14ac:dyDescent="0.25">
      <c r="AM901" s="325" t="s">
        <v>919</v>
      </c>
      <c r="AN901" s="325" t="s">
        <v>920</v>
      </c>
      <c r="AO901" s="326">
        <v>0</v>
      </c>
      <c r="AP901" s="326">
        <v>268957</v>
      </c>
      <c r="AQ901" s="326">
        <v>-152176</v>
      </c>
      <c r="AR901" s="326">
        <v>0</v>
      </c>
      <c r="AS901" s="327">
        <v>0</v>
      </c>
      <c r="AT901" s="326">
        <v>-75226</v>
      </c>
      <c r="AU901" s="326">
        <v>-1233</v>
      </c>
      <c r="AV901" s="328">
        <v>40322</v>
      </c>
    </row>
    <row r="902" spans="39:48" hidden="1" x14ac:dyDescent="0.25">
      <c r="AM902" s="325" t="s">
        <v>921</v>
      </c>
      <c r="AN902" s="325" t="s">
        <v>922</v>
      </c>
      <c r="AO902" s="326">
        <v>0</v>
      </c>
      <c r="AP902" s="326">
        <v>268632</v>
      </c>
      <c r="AQ902" s="326">
        <v>-170911</v>
      </c>
      <c r="AR902" s="326">
        <v>0</v>
      </c>
      <c r="AS902" s="327">
        <v>0</v>
      </c>
      <c r="AT902" s="326">
        <v>-53252</v>
      </c>
      <c r="AU902" s="326">
        <v>-274</v>
      </c>
      <c r="AV902" s="328">
        <v>44195</v>
      </c>
    </row>
    <row r="903" spans="39:48" hidden="1" x14ac:dyDescent="0.25">
      <c r="AM903" s="325" t="s">
        <v>923</v>
      </c>
      <c r="AN903" s="325" t="s">
        <v>924</v>
      </c>
      <c r="AO903" s="326">
        <v>0</v>
      </c>
      <c r="AP903" s="326">
        <v>220168</v>
      </c>
      <c r="AQ903" s="326">
        <v>-130386</v>
      </c>
      <c r="AR903" s="326">
        <v>0</v>
      </c>
      <c r="AS903" s="327">
        <v>0</v>
      </c>
      <c r="AT903" s="326">
        <v>-46736</v>
      </c>
      <c r="AU903" s="326">
        <v>1305</v>
      </c>
      <c r="AV903" s="328">
        <v>44351</v>
      </c>
    </row>
    <row r="904" spans="39:48" hidden="1" x14ac:dyDescent="0.25">
      <c r="AM904" s="325" t="s">
        <v>925</v>
      </c>
      <c r="AN904" s="325" t="s">
        <v>926</v>
      </c>
      <c r="AO904" s="326">
        <v>0</v>
      </c>
      <c r="AP904" s="326">
        <v>354894</v>
      </c>
      <c r="AQ904" s="326">
        <v>-135070</v>
      </c>
      <c r="AR904" s="326">
        <v>0</v>
      </c>
      <c r="AS904" s="327">
        <v>0</v>
      </c>
      <c r="AT904" s="326">
        <v>-89499</v>
      </c>
      <c r="AU904" s="326">
        <v>947</v>
      </c>
      <c r="AV904" s="328">
        <v>131272</v>
      </c>
    </row>
    <row r="905" spans="39:48" hidden="1" x14ac:dyDescent="0.25">
      <c r="AM905" s="325" t="s">
        <v>927</v>
      </c>
      <c r="AN905" s="325" t="s">
        <v>928</v>
      </c>
      <c r="AO905" s="326">
        <v>0</v>
      </c>
      <c r="AP905" s="326">
        <v>250740</v>
      </c>
      <c r="AQ905" s="326">
        <v>-110936</v>
      </c>
      <c r="AR905" s="326">
        <v>0</v>
      </c>
      <c r="AS905" s="327">
        <v>0</v>
      </c>
      <c r="AT905" s="326">
        <v>-61111</v>
      </c>
      <c r="AU905" s="326">
        <v>0</v>
      </c>
      <c r="AV905" s="328">
        <v>78693</v>
      </c>
    </row>
    <row r="906" spans="39:48" hidden="1" x14ac:dyDescent="0.25">
      <c r="AM906" s="325" t="s">
        <v>929</v>
      </c>
      <c r="AN906" s="325" t="s">
        <v>930</v>
      </c>
      <c r="AO906" s="326">
        <v>0</v>
      </c>
      <c r="AP906" s="326">
        <v>347415</v>
      </c>
      <c r="AQ906" s="326">
        <v>-189131</v>
      </c>
      <c r="AR906" s="326">
        <v>0</v>
      </c>
      <c r="AS906" s="327">
        <v>0</v>
      </c>
      <c r="AT906" s="326">
        <v>-76108</v>
      </c>
      <c r="AU906" s="326">
        <v>1187</v>
      </c>
      <c r="AV906" s="328">
        <v>83363</v>
      </c>
    </row>
    <row r="907" spans="39:48" hidden="1" x14ac:dyDescent="0.25">
      <c r="AM907" s="325" t="s">
        <v>931</v>
      </c>
      <c r="AN907" s="325" t="s">
        <v>932</v>
      </c>
      <c r="AO907" s="326">
        <v>0</v>
      </c>
      <c r="AP907" s="326">
        <v>291349</v>
      </c>
      <c r="AQ907" s="326">
        <v>-104324</v>
      </c>
      <c r="AR907" s="326">
        <v>0</v>
      </c>
      <c r="AS907" s="327">
        <v>0</v>
      </c>
      <c r="AT907" s="326">
        <v>-82919</v>
      </c>
      <c r="AU907" s="326">
        <v>-45</v>
      </c>
      <c r="AV907" s="328">
        <v>104061</v>
      </c>
    </row>
    <row r="908" spans="39:48" hidden="1" x14ac:dyDescent="0.25">
      <c r="AM908" s="325" t="s">
        <v>933</v>
      </c>
      <c r="AN908" s="325" t="s">
        <v>934</v>
      </c>
      <c r="AO908" s="326">
        <v>0</v>
      </c>
      <c r="AP908" s="326">
        <v>371788</v>
      </c>
      <c r="AQ908" s="326">
        <v>-165048</v>
      </c>
      <c r="AR908" s="326">
        <v>0</v>
      </c>
      <c r="AS908" s="327">
        <v>0</v>
      </c>
      <c r="AT908" s="326">
        <v>-94024</v>
      </c>
      <c r="AU908" s="326">
        <v>1224</v>
      </c>
      <c r="AV908" s="328">
        <v>113940</v>
      </c>
    </row>
    <row r="909" spans="39:48" hidden="1" x14ac:dyDescent="0.25">
      <c r="AM909" s="325" t="s">
        <v>935</v>
      </c>
      <c r="AN909" s="325" t="s">
        <v>936</v>
      </c>
      <c r="AO909" s="326">
        <v>0</v>
      </c>
      <c r="AP909" s="326">
        <v>368943</v>
      </c>
      <c r="AQ909" s="326">
        <v>-176278</v>
      </c>
      <c r="AR909" s="326">
        <v>0</v>
      </c>
      <c r="AS909" s="327">
        <v>0</v>
      </c>
      <c r="AT909" s="326">
        <v>-86156</v>
      </c>
      <c r="AU909" s="326">
        <v>176</v>
      </c>
      <c r="AV909" s="328">
        <v>106685</v>
      </c>
    </row>
    <row r="910" spans="39:48" hidden="1" x14ac:dyDescent="0.25">
      <c r="AM910" s="325" t="s">
        <v>937</v>
      </c>
      <c r="AN910" s="325" t="s">
        <v>938</v>
      </c>
      <c r="AO910" s="326">
        <v>0</v>
      </c>
      <c r="AP910" s="326">
        <v>354230</v>
      </c>
      <c r="AQ910" s="326">
        <v>-174073</v>
      </c>
      <c r="AR910" s="326">
        <v>0</v>
      </c>
      <c r="AS910" s="327">
        <v>0</v>
      </c>
      <c r="AT910" s="326">
        <v>-78713</v>
      </c>
      <c r="AU910" s="326">
        <v>0</v>
      </c>
      <c r="AV910" s="328">
        <v>101443</v>
      </c>
    </row>
    <row r="911" spans="39:48" hidden="1" x14ac:dyDescent="0.25">
      <c r="AM911" s="325" t="s">
        <v>939</v>
      </c>
      <c r="AN911" s="325" t="s">
        <v>940</v>
      </c>
      <c r="AO911" s="326">
        <v>0</v>
      </c>
      <c r="AP911" s="326">
        <v>327552</v>
      </c>
      <c r="AQ911" s="326">
        <v>-181700</v>
      </c>
      <c r="AR911" s="326">
        <v>0</v>
      </c>
      <c r="AS911" s="327">
        <v>0</v>
      </c>
      <c r="AT911" s="326">
        <v>-62888</v>
      </c>
      <c r="AU911" s="326">
        <v>0</v>
      </c>
      <c r="AV911" s="328">
        <v>82964</v>
      </c>
    </row>
    <row r="912" spans="39:48" hidden="1" x14ac:dyDescent="0.25">
      <c r="AM912" s="325" t="s">
        <v>941</v>
      </c>
      <c r="AN912" s="325" t="s">
        <v>942</v>
      </c>
      <c r="AO912" s="326">
        <v>0</v>
      </c>
      <c r="AP912" s="326">
        <v>242533</v>
      </c>
      <c r="AQ912" s="326">
        <v>-96948</v>
      </c>
      <c r="AR912" s="326">
        <v>0</v>
      </c>
      <c r="AS912" s="327">
        <v>0</v>
      </c>
      <c r="AT912" s="326">
        <v>-59115</v>
      </c>
      <c r="AU912" s="326">
        <v>17</v>
      </c>
      <c r="AV912" s="328">
        <v>86487</v>
      </c>
    </row>
    <row r="913" spans="39:48" hidden="1" x14ac:dyDescent="0.25">
      <c r="AM913" s="325" t="s">
        <v>943</v>
      </c>
      <c r="AN913" s="325" t="s">
        <v>944</v>
      </c>
      <c r="AO913" s="326">
        <v>0</v>
      </c>
      <c r="AP913" s="326">
        <v>252139</v>
      </c>
      <c r="AQ913" s="326">
        <v>-98935</v>
      </c>
      <c r="AR913" s="326">
        <v>0</v>
      </c>
      <c r="AS913" s="327">
        <v>0</v>
      </c>
      <c r="AT913" s="326">
        <v>-62633</v>
      </c>
      <c r="AU913" s="326">
        <v>-310</v>
      </c>
      <c r="AV913" s="328">
        <v>90261</v>
      </c>
    </row>
    <row r="914" spans="39:48" hidden="1" x14ac:dyDescent="0.25">
      <c r="AM914" s="325" t="s">
        <v>945</v>
      </c>
      <c r="AN914" s="325" t="s">
        <v>946</v>
      </c>
      <c r="AO914" s="326">
        <v>0</v>
      </c>
      <c r="AP914" s="326">
        <v>285667</v>
      </c>
      <c r="AQ914" s="326">
        <v>-125100</v>
      </c>
      <c r="AR914" s="326">
        <v>0</v>
      </c>
      <c r="AS914" s="327">
        <v>0</v>
      </c>
      <c r="AT914" s="326">
        <v>-68872</v>
      </c>
      <c r="AU914" s="326">
        <v>254</v>
      </c>
      <c r="AV914" s="328">
        <v>91949</v>
      </c>
    </row>
    <row r="915" spans="39:48" hidden="1" x14ac:dyDescent="0.25">
      <c r="AM915" s="325" t="s">
        <v>947</v>
      </c>
      <c r="AN915" s="325" t="s">
        <v>948</v>
      </c>
      <c r="AO915" s="326">
        <v>0</v>
      </c>
      <c r="AP915" s="326">
        <v>276165</v>
      </c>
      <c r="AQ915" s="326">
        <v>-131361</v>
      </c>
      <c r="AR915" s="326">
        <v>0</v>
      </c>
      <c r="AS915" s="327">
        <v>0</v>
      </c>
      <c r="AT915" s="326">
        <v>-60519</v>
      </c>
      <c r="AU915" s="326">
        <v>-495</v>
      </c>
      <c r="AV915" s="328">
        <v>83790</v>
      </c>
    </row>
    <row r="916" spans="39:48" hidden="1" x14ac:dyDescent="0.25">
      <c r="AM916" s="325" t="s">
        <v>949</v>
      </c>
      <c r="AN916" s="325" t="s">
        <v>950</v>
      </c>
      <c r="AO916" s="326">
        <v>0</v>
      </c>
      <c r="AP916" s="326">
        <v>157350</v>
      </c>
      <c r="AQ916" s="326">
        <v>-50557</v>
      </c>
      <c r="AR916" s="326">
        <v>0</v>
      </c>
      <c r="AS916" s="327">
        <v>0</v>
      </c>
      <c r="AT916" s="326">
        <v>-41947</v>
      </c>
      <c r="AU916" s="326">
        <v>-14</v>
      </c>
      <c r="AV916" s="328">
        <v>64832</v>
      </c>
    </row>
    <row r="917" spans="39:48" hidden="1" x14ac:dyDescent="0.25">
      <c r="AM917" s="325" t="s">
        <v>951</v>
      </c>
      <c r="AN917" s="325" t="s">
        <v>952</v>
      </c>
      <c r="AO917" s="326">
        <v>0</v>
      </c>
      <c r="AP917" s="326">
        <v>199761</v>
      </c>
      <c r="AQ917" s="326">
        <v>-76207</v>
      </c>
      <c r="AR917" s="326">
        <v>0</v>
      </c>
      <c r="AS917" s="327">
        <v>0</v>
      </c>
      <c r="AT917" s="326">
        <v>-53711</v>
      </c>
      <c r="AU917" s="326">
        <v>-500</v>
      </c>
      <c r="AV917" s="328">
        <v>69343</v>
      </c>
    </row>
    <row r="918" spans="39:48" hidden="1" x14ac:dyDescent="0.25">
      <c r="AM918" s="325" t="s">
        <v>953</v>
      </c>
      <c r="AN918" s="325" t="s">
        <v>954</v>
      </c>
      <c r="AO918" s="326">
        <v>0</v>
      </c>
      <c r="AP918" s="326">
        <v>418100</v>
      </c>
      <c r="AQ918" s="326">
        <v>-288947</v>
      </c>
      <c r="AR918" s="326">
        <v>0</v>
      </c>
      <c r="AS918" s="327">
        <v>0</v>
      </c>
      <c r="AT918" s="326">
        <v>-70966</v>
      </c>
      <c r="AU918" s="326">
        <v>-1110</v>
      </c>
      <c r="AV918" s="328">
        <v>57077</v>
      </c>
    </row>
    <row r="919" spans="39:48" hidden="1" x14ac:dyDescent="0.25">
      <c r="AM919" s="325" t="s">
        <v>955</v>
      </c>
      <c r="AN919" s="325" t="s">
        <v>956</v>
      </c>
      <c r="AO919" s="326">
        <v>0</v>
      </c>
      <c r="AP919" s="326">
        <v>281227</v>
      </c>
      <c r="AQ919" s="326">
        <v>-133990</v>
      </c>
      <c r="AR919" s="326">
        <v>0</v>
      </c>
      <c r="AS919" s="327">
        <v>0</v>
      </c>
      <c r="AT919" s="326">
        <v>-68165</v>
      </c>
      <c r="AU919" s="326">
        <v>0</v>
      </c>
      <c r="AV919" s="328">
        <v>79072</v>
      </c>
    </row>
    <row r="920" spans="39:48" hidden="1" x14ac:dyDescent="0.25">
      <c r="AM920" s="325" t="s">
        <v>957</v>
      </c>
      <c r="AN920" s="325" t="s">
        <v>958</v>
      </c>
      <c r="AO920" s="326">
        <v>0</v>
      </c>
      <c r="AP920" s="326">
        <v>183183</v>
      </c>
      <c r="AQ920" s="326">
        <v>-40745</v>
      </c>
      <c r="AR920" s="326">
        <v>0</v>
      </c>
      <c r="AS920" s="327">
        <v>0</v>
      </c>
      <c r="AT920" s="326">
        <v>-48732</v>
      </c>
      <c r="AU920" s="326">
        <v>-400</v>
      </c>
      <c r="AV920" s="328">
        <v>93306</v>
      </c>
    </row>
    <row r="921" spans="39:48" hidden="1" x14ac:dyDescent="0.25">
      <c r="AM921" s="325" t="s">
        <v>959</v>
      </c>
      <c r="AN921" s="325" t="s">
        <v>960</v>
      </c>
      <c r="AO921" s="326">
        <v>0</v>
      </c>
      <c r="AP921" s="326">
        <v>203040</v>
      </c>
      <c r="AQ921" s="326">
        <v>-85953</v>
      </c>
      <c r="AR921" s="326">
        <v>0</v>
      </c>
      <c r="AS921" s="327">
        <v>0</v>
      </c>
      <c r="AT921" s="326">
        <v>-50545</v>
      </c>
      <c r="AU921" s="326">
        <v>-354</v>
      </c>
      <c r="AV921" s="328">
        <v>66188</v>
      </c>
    </row>
    <row r="922" spans="39:48" hidden="1" x14ac:dyDescent="0.25">
      <c r="AM922" s="325" t="s">
        <v>961</v>
      </c>
      <c r="AN922" s="325" t="s">
        <v>962</v>
      </c>
      <c r="AO922" s="326">
        <v>0</v>
      </c>
      <c r="AP922" s="326">
        <v>301355</v>
      </c>
      <c r="AQ922" s="326">
        <v>-165839</v>
      </c>
      <c r="AR922" s="326">
        <v>0</v>
      </c>
      <c r="AS922" s="327">
        <v>0</v>
      </c>
      <c r="AT922" s="326">
        <v>-62358</v>
      </c>
      <c r="AU922" s="326">
        <v>0</v>
      </c>
      <c r="AV922" s="328">
        <v>73158</v>
      </c>
    </row>
    <row r="923" spans="39:48" hidden="1" x14ac:dyDescent="0.25">
      <c r="AM923" s="325" t="s">
        <v>963</v>
      </c>
      <c r="AN923" s="325" t="s">
        <v>964</v>
      </c>
      <c r="AO923" s="326">
        <v>0</v>
      </c>
      <c r="AP923" s="326">
        <v>2813800</v>
      </c>
      <c r="AQ923" s="326">
        <v>-795995</v>
      </c>
      <c r="AR923" s="326">
        <v>-1123084</v>
      </c>
      <c r="AS923" s="327">
        <v>-36328</v>
      </c>
      <c r="AT923" s="326">
        <v>-171305</v>
      </c>
      <c r="AU923" s="326">
        <v>-3347</v>
      </c>
      <c r="AV923" s="328">
        <v>683741</v>
      </c>
    </row>
    <row r="924" spans="39:48" hidden="1" x14ac:dyDescent="0.25">
      <c r="AM924" s="325" t="s">
        <v>965</v>
      </c>
      <c r="AN924" s="325" t="s">
        <v>966</v>
      </c>
      <c r="AO924" s="326">
        <v>0</v>
      </c>
      <c r="AP924" s="326">
        <v>83055</v>
      </c>
      <c r="AQ924" s="326">
        <v>-16290</v>
      </c>
      <c r="AR924" s="326">
        <v>-38043</v>
      </c>
      <c r="AS924" s="327">
        <v>0</v>
      </c>
      <c r="AT924" s="326">
        <v>-7774</v>
      </c>
      <c r="AU924" s="326">
        <v>-38</v>
      </c>
      <c r="AV924" s="328">
        <v>20910</v>
      </c>
    </row>
    <row r="925" spans="39:48" hidden="1" x14ac:dyDescent="0.25">
      <c r="AM925" s="325" t="s">
        <v>967</v>
      </c>
      <c r="AN925" s="325" t="s">
        <v>968</v>
      </c>
      <c r="AO925" s="326">
        <v>0</v>
      </c>
      <c r="AP925" s="326">
        <v>106055</v>
      </c>
      <c r="AQ925" s="326">
        <v>-17081</v>
      </c>
      <c r="AR925" s="326">
        <v>-46577</v>
      </c>
      <c r="AS925" s="327">
        <v>0</v>
      </c>
      <c r="AT925" s="326">
        <v>-9755</v>
      </c>
      <c r="AU925" s="326">
        <v>-84</v>
      </c>
      <c r="AV925" s="328">
        <v>32559</v>
      </c>
    </row>
    <row r="926" spans="39:48" hidden="1" x14ac:dyDescent="0.25">
      <c r="AM926" s="325" t="s">
        <v>969</v>
      </c>
      <c r="AN926" s="325" t="s">
        <v>970</v>
      </c>
      <c r="AO926" s="326">
        <v>0</v>
      </c>
      <c r="AP926" s="326">
        <v>142258</v>
      </c>
      <c r="AQ926" s="326">
        <v>-27249</v>
      </c>
      <c r="AR926" s="326">
        <v>-66567</v>
      </c>
      <c r="AS926" s="327">
        <v>0</v>
      </c>
      <c r="AT926" s="326">
        <v>-13430</v>
      </c>
      <c r="AU926" s="326">
        <v>-23</v>
      </c>
      <c r="AV926" s="328">
        <v>34989</v>
      </c>
    </row>
    <row r="927" spans="39:48" hidden="1" x14ac:dyDescent="0.25">
      <c r="AM927" s="325" t="s">
        <v>971</v>
      </c>
      <c r="AN927" s="325" t="s">
        <v>972</v>
      </c>
      <c r="AO927" s="326">
        <v>0</v>
      </c>
      <c r="AP927" s="326">
        <v>109402</v>
      </c>
      <c r="AQ927" s="326">
        <v>-32061</v>
      </c>
      <c r="AR927" s="326">
        <v>-47388</v>
      </c>
      <c r="AS927" s="327">
        <v>0</v>
      </c>
      <c r="AT927" s="326">
        <v>-7370</v>
      </c>
      <c r="AU927" s="326">
        <v>-207</v>
      </c>
      <c r="AV927" s="328">
        <v>22376</v>
      </c>
    </row>
    <row r="928" spans="39:48" hidden="1" x14ac:dyDescent="0.25">
      <c r="AM928" s="325" t="s">
        <v>973</v>
      </c>
      <c r="AN928" s="325" t="s">
        <v>974</v>
      </c>
      <c r="AO928" s="326">
        <v>0</v>
      </c>
      <c r="AP928" s="326">
        <v>85600</v>
      </c>
      <c r="AQ928" s="326">
        <v>-18204</v>
      </c>
      <c r="AR928" s="326">
        <v>-34780</v>
      </c>
      <c r="AS928" s="327">
        <v>0</v>
      </c>
      <c r="AT928" s="326">
        <v>-6653</v>
      </c>
      <c r="AU928" s="326">
        <v>-218</v>
      </c>
      <c r="AV928" s="328">
        <v>25745</v>
      </c>
    </row>
    <row r="929" spans="39:48" hidden="1" x14ac:dyDescent="0.25">
      <c r="AM929" s="325" t="s">
        <v>975</v>
      </c>
      <c r="AN929" s="325" t="s">
        <v>976</v>
      </c>
      <c r="AO929" s="326">
        <v>0</v>
      </c>
      <c r="AP929" s="326">
        <v>139838</v>
      </c>
      <c r="AQ929" s="326">
        <v>-26524</v>
      </c>
      <c r="AR929" s="326">
        <v>-61522</v>
      </c>
      <c r="AS929" s="327">
        <v>0</v>
      </c>
      <c r="AT929" s="326">
        <v>-13109</v>
      </c>
      <c r="AU929" s="326">
        <v>5</v>
      </c>
      <c r="AV929" s="328">
        <v>38688</v>
      </c>
    </row>
    <row r="930" spans="39:48" hidden="1" x14ac:dyDescent="0.25">
      <c r="AM930" s="325" t="s">
        <v>977</v>
      </c>
      <c r="AN930" s="325" t="s">
        <v>978</v>
      </c>
      <c r="AO930" s="326">
        <v>0</v>
      </c>
      <c r="AP930" s="326">
        <v>101678</v>
      </c>
      <c r="AQ930" s="326">
        <v>-13956</v>
      </c>
      <c r="AR930" s="326">
        <v>-40138</v>
      </c>
      <c r="AS930" s="327">
        <v>0</v>
      </c>
      <c r="AT930" s="326">
        <v>-9484</v>
      </c>
      <c r="AU930" s="326">
        <v>-198</v>
      </c>
      <c r="AV930" s="328">
        <v>37902</v>
      </c>
    </row>
    <row r="931" spans="39:48" hidden="1" x14ac:dyDescent="0.25">
      <c r="AM931" s="325" t="s">
        <v>979</v>
      </c>
      <c r="AN931" s="325" t="s">
        <v>980</v>
      </c>
      <c r="AO931" s="326">
        <v>0</v>
      </c>
      <c r="AP931" s="326">
        <v>100664</v>
      </c>
      <c r="AQ931" s="326">
        <v>-28856</v>
      </c>
      <c r="AR931" s="326">
        <v>-47311</v>
      </c>
      <c r="AS931" s="327">
        <v>0</v>
      </c>
      <c r="AT931" s="326">
        <v>-8038</v>
      </c>
      <c r="AU931" s="326">
        <v>-94</v>
      </c>
      <c r="AV931" s="328">
        <v>16365</v>
      </c>
    </row>
    <row r="932" spans="39:48" hidden="1" x14ac:dyDescent="0.25">
      <c r="AM932" s="325" t="s">
        <v>981</v>
      </c>
      <c r="AN932" s="325" t="s">
        <v>982</v>
      </c>
      <c r="AO932" s="326">
        <v>0</v>
      </c>
      <c r="AP932" s="326">
        <v>92024</v>
      </c>
      <c r="AQ932" s="326">
        <v>-14953</v>
      </c>
      <c r="AR932" s="326">
        <v>-36225</v>
      </c>
      <c r="AS932" s="327">
        <v>0</v>
      </c>
      <c r="AT932" s="326">
        <v>-7722</v>
      </c>
      <c r="AU932" s="326">
        <v>-99</v>
      </c>
      <c r="AV932" s="328">
        <v>33025</v>
      </c>
    </row>
    <row r="933" spans="39:48" hidden="1" x14ac:dyDescent="0.25">
      <c r="AM933" s="325" t="s">
        <v>983</v>
      </c>
      <c r="AN933" s="325" t="s">
        <v>984</v>
      </c>
      <c r="AO933" s="326">
        <v>0</v>
      </c>
      <c r="AP933" s="326">
        <v>150435</v>
      </c>
      <c r="AQ933" s="326">
        <v>-36775</v>
      </c>
      <c r="AR933" s="326">
        <v>-65944</v>
      </c>
      <c r="AS933" s="327">
        <v>0</v>
      </c>
      <c r="AT933" s="326">
        <v>-11858</v>
      </c>
      <c r="AU933" s="326">
        <v>0</v>
      </c>
      <c r="AV933" s="328">
        <v>35858</v>
      </c>
    </row>
    <row r="934" spans="39:48" hidden="1" x14ac:dyDescent="0.25">
      <c r="AM934" s="325" t="s">
        <v>985</v>
      </c>
      <c r="AN934" s="325" t="s">
        <v>986</v>
      </c>
      <c r="AO934" s="326">
        <v>0</v>
      </c>
      <c r="AP934" s="326">
        <v>245810</v>
      </c>
      <c r="AQ934" s="326">
        <v>-55162</v>
      </c>
      <c r="AR934" s="326">
        <v>-105806</v>
      </c>
      <c r="AS934" s="327">
        <v>0</v>
      </c>
      <c r="AT934" s="326">
        <v>-21645</v>
      </c>
      <c r="AU934" s="326">
        <v>-164</v>
      </c>
      <c r="AV934" s="328">
        <v>63033</v>
      </c>
    </row>
    <row r="935" spans="39:48" hidden="1" x14ac:dyDescent="0.25">
      <c r="AM935" s="325" t="s">
        <v>987</v>
      </c>
      <c r="AN935" s="325" t="s">
        <v>988</v>
      </c>
      <c r="AO935" s="326">
        <v>0</v>
      </c>
      <c r="AP935" s="326">
        <v>228935</v>
      </c>
      <c r="AQ935" s="326">
        <v>-55891</v>
      </c>
      <c r="AR935" s="326">
        <v>-107608</v>
      </c>
      <c r="AS935" s="327">
        <v>0</v>
      </c>
      <c r="AT935" s="326">
        <v>-19366</v>
      </c>
      <c r="AU935" s="326">
        <v>-175</v>
      </c>
      <c r="AV935" s="328">
        <v>45895</v>
      </c>
    </row>
    <row r="936" spans="39:48" hidden="1" x14ac:dyDescent="0.25">
      <c r="AM936" s="325" t="s">
        <v>989</v>
      </c>
      <c r="AN936" s="325" t="s">
        <v>990</v>
      </c>
      <c r="AO936" s="326">
        <v>0</v>
      </c>
      <c r="AP936" s="326">
        <v>138065</v>
      </c>
      <c r="AQ936" s="326">
        <v>-27784</v>
      </c>
      <c r="AR936" s="326">
        <v>-61490</v>
      </c>
      <c r="AS936" s="327">
        <v>0</v>
      </c>
      <c r="AT936" s="326">
        <v>-12717</v>
      </c>
      <c r="AU936" s="326">
        <v>-199</v>
      </c>
      <c r="AV936" s="328">
        <v>35875</v>
      </c>
    </row>
    <row r="937" spans="39:48" hidden="1" x14ac:dyDescent="0.25">
      <c r="AM937" s="325" t="s">
        <v>991</v>
      </c>
      <c r="AN937" s="325" t="s">
        <v>992</v>
      </c>
      <c r="AO937" s="326">
        <v>0</v>
      </c>
      <c r="AP937" s="326">
        <v>85106</v>
      </c>
      <c r="AQ937" s="326">
        <v>-13725</v>
      </c>
      <c r="AR937" s="326">
        <v>-37928</v>
      </c>
      <c r="AS937" s="327">
        <v>0</v>
      </c>
      <c r="AT937" s="326">
        <v>-8959</v>
      </c>
      <c r="AU937" s="326">
        <v>-178</v>
      </c>
      <c r="AV937" s="328">
        <v>24316</v>
      </c>
    </row>
    <row r="938" spans="39:48" hidden="1" x14ac:dyDescent="0.25">
      <c r="AM938" s="325" t="s">
        <v>993</v>
      </c>
      <c r="AN938" s="325" t="s">
        <v>994</v>
      </c>
      <c r="AO938" s="326">
        <v>0</v>
      </c>
      <c r="AP938" s="326">
        <v>121310</v>
      </c>
      <c r="AQ938" s="326">
        <v>-20273</v>
      </c>
      <c r="AR938" s="326">
        <v>-50953</v>
      </c>
      <c r="AS938" s="327">
        <v>0</v>
      </c>
      <c r="AT938" s="326">
        <v>-10933</v>
      </c>
      <c r="AU938" s="326">
        <v>-166</v>
      </c>
      <c r="AV938" s="328">
        <v>38985</v>
      </c>
    </row>
    <row r="939" spans="39:48" hidden="1" x14ac:dyDescent="0.25">
      <c r="AM939" s="325" t="s">
        <v>995</v>
      </c>
      <c r="AN939" s="325" t="s">
        <v>996</v>
      </c>
      <c r="AO939" s="326">
        <v>0</v>
      </c>
      <c r="AP939" s="326">
        <v>122000</v>
      </c>
      <c r="AQ939" s="326">
        <v>-16972</v>
      </c>
      <c r="AR939" s="326">
        <v>-45448</v>
      </c>
      <c r="AS939" s="327">
        <v>0</v>
      </c>
      <c r="AT939" s="326">
        <v>-10287</v>
      </c>
      <c r="AU939" s="326">
        <v>-340</v>
      </c>
      <c r="AV939" s="328">
        <v>48953</v>
      </c>
    </row>
    <row r="940" spans="39:48" hidden="1" x14ac:dyDescent="0.25">
      <c r="AM940" s="325" t="s">
        <v>997</v>
      </c>
      <c r="AN940" s="325" t="s">
        <v>998</v>
      </c>
      <c r="AO940" s="326">
        <v>0</v>
      </c>
      <c r="AP940" s="326">
        <v>96778</v>
      </c>
      <c r="AQ940" s="326">
        <v>-14524</v>
      </c>
      <c r="AR940" s="326">
        <v>-41055</v>
      </c>
      <c r="AS940" s="327">
        <v>0</v>
      </c>
      <c r="AT940" s="326">
        <v>-8692</v>
      </c>
      <c r="AU940" s="326">
        <v>-271</v>
      </c>
      <c r="AV940" s="328">
        <v>32236</v>
      </c>
    </row>
    <row r="941" spans="39:48" hidden="1" x14ac:dyDescent="0.25">
      <c r="AM941" s="325" t="s">
        <v>999</v>
      </c>
      <c r="AN941" s="325" t="s">
        <v>1000</v>
      </c>
      <c r="AO941" s="326">
        <v>0</v>
      </c>
      <c r="AP941" s="326">
        <v>165744</v>
      </c>
      <c r="AQ941" s="326">
        <v>-39507</v>
      </c>
      <c r="AR941" s="326">
        <v>-74154</v>
      </c>
      <c r="AS941" s="327">
        <v>0</v>
      </c>
      <c r="AT941" s="326">
        <v>-13935</v>
      </c>
      <c r="AU941" s="326">
        <v>-19</v>
      </c>
      <c r="AV941" s="328">
        <v>38130</v>
      </c>
    </row>
    <row r="942" spans="39:48" hidden="1" x14ac:dyDescent="0.25">
      <c r="AM942" s="325" t="s">
        <v>1001</v>
      </c>
      <c r="AN942" s="325" t="s">
        <v>1002</v>
      </c>
      <c r="AO942" s="326">
        <v>0</v>
      </c>
      <c r="AP942" s="326">
        <v>157082</v>
      </c>
      <c r="AQ942" s="326">
        <v>-30097</v>
      </c>
      <c r="AR942" s="326">
        <v>-64865</v>
      </c>
      <c r="AS942" s="327">
        <v>0</v>
      </c>
      <c r="AT942" s="326">
        <v>-14267</v>
      </c>
      <c r="AU942" s="326">
        <v>-332</v>
      </c>
      <c r="AV942" s="328">
        <v>47521</v>
      </c>
    </row>
    <row r="943" spans="39:48" hidden="1" x14ac:dyDescent="0.25">
      <c r="AM943" s="325" t="s">
        <v>1003</v>
      </c>
      <c r="AN943" s="325" t="s">
        <v>1004</v>
      </c>
      <c r="AO943" s="326">
        <v>0</v>
      </c>
      <c r="AP943" s="326">
        <v>94624</v>
      </c>
      <c r="AQ943" s="326">
        <v>-16480</v>
      </c>
      <c r="AR943" s="326">
        <v>-40383</v>
      </c>
      <c r="AS943" s="327">
        <v>0</v>
      </c>
      <c r="AT943" s="326">
        <v>-9151</v>
      </c>
      <c r="AU943" s="326">
        <v>42</v>
      </c>
      <c r="AV943" s="328">
        <v>28652</v>
      </c>
    </row>
    <row r="944" spans="39:48" hidden="1" x14ac:dyDescent="0.25">
      <c r="AM944" s="325" t="s">
        <v>1005</v>
      </c>
      <c r="AN944" s="325" t="s">
        <v>1006</v>
      </c>
      <c r="AO944" s="326">
        <v>0</v>
      </c>
      <c r="AP944" s="326">
        <v>73890</v>
      </c>
      <c r="AQ944" s="326">
        <v>-11260</v>
      </c>
      <c r="AR944" s="326">
        <v>-31521</v>
      </c>
      <c r="AS944" s="327">
        <v>0</v>
      </c>
      <c r="AT944" s="326">
        <v>-6982</v>
      </c>
      <c r="AU944" s="326">
        <v>-25</v>
      </c>
      <c r="AV944" s="328">
        <v>24102</v>
      </c>
    </row>
    <row r="945" spans="39:48" hidden="1" x14ac:dyDescent="0.25">
      <c r="AM945" s="325" t="s">
        <v>1007</v>
      </c>
      <c r="AN945" s="325" t="s">
        <v>1008</v>
      </c>
      <c r="AO945" s="326">
        <v>0</v>
      </c>
      <c r="AP945" s="326">
        <v>88293</v>
      </c>
      <c r="AQ945" s="326">
        <v>-14023</v>
      </c>
      <c r="AR945" s="326">
        <v>-38148</v>
      </c>
      <c r="AS945" s="327">
        <v>0</v>
      </c>
      <c r="AT945" s="326">
        <v>-8402</v>
      </c>
      <c r="AU945" s="326">
        <v>130</v>
      </c>
      <c r="AV945" s="328">
        <v>27850</v>
      </c>
    </row>
    <row r="946" spans="39:48" hidden="1" x14ac:dyDescent="0.25">
      <c r="AM946" s="325" t="s">
        <v>1009</v>
      </c>
      <c r="AN946" s="325" t="s">
        <v>1010</v>
      </c>
      <c r="AO946" s="326">
        <v>0</v>
      </c>
      <c r="AP946" s="326">
        <v>468919</v>
      </c>
      <c r="AQ946" s="326">
        <v>-135254</v>
      </c>
      <c r="AR946" s="326">
        <v>-223748</v>
      </c>
      <c r="AS946" s="327">
        <v>0</v>
      </c>
      <c r="AT946" s="326">
        <v>-34232</v>
      </c>
      <c r="AU946" s="326">
        <v>-201</v>
      </c>
      <c r="AV946" s="328">
        <v>75484</v>
      </c>
    </row>
    <row r="947" spans="39:48" hidden="1" x14ac:dyDescent="0.25">
      <c r="AM947" s="325" t="s">
        <v>1011</v>
      </c>
      <c r="AN947" s="325" t="s">
        <v>1012</v>
      </c>
      <c r="AO947" s="326">
        <v>0</v>
      </c>
      <c r="AP947" s="326">
        <v>294867</v>
      </c>
      <c r="AQ947" s="326">
        <v>-94642</v>
      </c>
      <c r="AR947" s="326">
        <v>-135220</v>
      </c>
      <c r="AS947" s="327">
        <v>0</v>
      </c>
      <c r="AT947" s="326">
        <v>-18536</v>
      </c>
      <c r="AU947" s="326">
        <v>-227</v>
      </c>
      <c r="AV947" s="328">
        <v>46242</v>
      </c>
    </row>
    <row r="948" spans="39:48" hidden="1" x14ac:dyDescent="0.25">
      <c r="AM948" s="325" t="s">
        <v>1013</v>
      </c>
      <c r="AN948" s="325" t="s">
        <v>1014</v>
      </c>
      <c r="AO948" s="326">
        <v>0</v>
      </c>
      <c r="AP948" s="326">
        <v>216571</v>
      </c>
      <c r="AQ948" s="326">
        <v>-60958</v>
      </c>
      <c r="AR948" s="326">
        <v>-99736</v>
      </c>
      <c r="AS948" s="327">
        <v>0</v>
      </c>
      <c r="AT948" s="326">
        <v>-17260</v>
      </c>
      <c r="AU948" s="326">
        <v>-644</v>
      </c>
      <c r="AV948" s="328">
        <v>37973</v>
      </c>
    </row>
    <row r="949" spans="39:48" hidden="1" x14ac:dyDescent="0.25">
      <c r="AM949" s="325" t="s">
        <v>1015</v>
      </c>
      <c r="AN949" s="325" t="s">
        <v>1016</v>
      </c>
      <c r="AO949" s="326">
        <v>0</v>
      </c>
      <c r="AP949" s="326">
        <v>249810</v>
      </c>
      <c r="AQ949" s="326">
        <v>-77690</v>
      </c>
      <c r="AR949" s="326">
        <v>-124860</v>
      </c>
      <c r="AS949" s="327">
        <v>0</v>
      </c>
      <c r="AT949" s="326">
        <v>-18821</v>
      </c>
      <c r="AU949" s="326">
        <v>-300</v>
      </c>
      <c r="AV949" s="328">
        <v>28139</v>
      </c>
    </row>
    <row r="950" spans="39:48" hidden="1" x14ac:dyDescent="0.25">
      <c r="AM950" s="325" t="s">
        <v>1017</v>
      </c>
      <c r="AN950" s="325" t="s">
        <v>1018</v>
      </c>
      <c r="AO950" s="326">
        <v>0</v>
      </c>
      <c r="AP950" s="326">
        <v>460600</v>
      </c>
      <c r="AQ950" s="326">
        <v>-128257</v>
      </c>
      <c r="AR950" s="326">
        <v>-235943</v>
      </c>
      <c r="AS950" s="327">
        <v>0</v>
      </c>
      <c r="AT950" s="326">
        <v>-35080</v>
      </c>
      <c r="AU950" s="326">
        <v>5</v>
      </c>
      <c r="AV950" s="328">
        <v>61325</v>
      </c>
    </row>
    <row r="951" spans="39:48" hidden="1" x14ac:dyDescent="0.25">
      <c r="AM951" s="325" t="s">
        <v>1019</v>
      </c>
      <c r="AN951" s="325" t="s">
        <v>1020</v>
      </c>
      <c r="AO951" s="326">
        <v>0</v>
      </c>
      <c r="AP951" s="326">
        <v>363701</v>
      </c>
      <c r="AQ951" s="326">
        <v>-97562</v>
      </c>
      <c r="AR951" s="326">
        <v>-172835</v>
      </c>
      <c r="AS951" s="327">
        <v>0</v>
      </c>
      <c r="AT951" s="326">
        <v>-28454</v>
      </c>
      <c r="AU951" s="326">
        <v>-129</v>
      </c>
      <c r="AV951" s="328">
        <v>64721</v>
      </c>
    </row>
    <row r="952" spans="39:48" hidden="1" x14ac:dyDescent="0.25">
      <c r="AM952" s="325" t="s">
        <v>1021</v>
      </c>
      <c r="AN952" s="325" t="s">
        <v>1022</v>
      </c>
      <c r="AO952" s="326">
        <v>0</v>
      </c>
      <c r="AP952" s="326">
        <v>228655</v>
      </c>
      <c r="AQ952" s="326">
        <v>-42771</v>
      </c>
      <c r="AR952" s="326">
        <v>-99126</v>
      </c>
      <c r="AS952" s="327">
        <v>0</v>
      </c>
      <c r="AT952" s="326">
        <v>-20298</v>
      </c>
      <c r="AU952" s="326">
        <v>-120</v>
      </c>
      <c r="AV952" s="328">
        <v>66340</v>
      </c>
    </row>
    <row r="953" spans="39:48" hidden="1" x14ac:dyDescent="0.25">
      <c r="AM953" s="325" t="s">
        <v>1023</v>
      </c>
      <c r="AN953" s="325" t="s">
        <v>1024</v>
      </c>
      <c r="AO953" s="326">
        <v>0</v>
      </c>
      <c r="AP953" s="326">
        <v>233170</v>
      </c>
      <c r="AQ953" s="326">
        <v>-42019</v>
      </c>
      <c r="AR953" s="326">
        <v>-103063</v>
      </c>
      <c r="AS953" s="327">
        <v>0</v>
      </c>
      <c r="AT953" s="326">
        <v>-21664</v>
      </c>
      <c r="AU953" s="326">
        <v>-656</v>
      </c>
      <c r="AV953" s="328">
        <v>65768</v>
      </c>
    </row>
    <row r="954" spans="39:48" hidden="1" x14ac:dyDescent="0.25">
      <c r="AM954" s="325" t="s">
        <v>1025</v>
      </c>
      <c r="AN954" s="325" t="s">
        <v>1026</v>
      </c>
      <c r="AO954" s="326">
        <v>0</v>
      </c>
      <c r="AP954" s="326">
        <v>261498</v>
      </c>
      <c r="AQ954" s="326">
        <v>-48942</v>
      </c>
      <c r="AR954" s="326">
        <v>-117214</v>
      </c>
      <c r="AS954" s="327">
        <v>0</v>
      </c>
      <c r="AT954" s="326">
        <v>-24374</v>
      </c>
      <c r="AU954" s="326">
        <v>-111</v>
      </c>
      <c r="AV954" s="328">
        <v>70857</v>
      </c>
    </row>
    <row r="955" spans="39:48" hidden="1" x14ac:dyDescent="0.25">
      <c r="AM955" s="325" t="s">
        <v>1027</v>
      </c>
      <c r="AN955" s="325" t="s">
        <v>1028</v>
      </c>
      <c r="AO955" s="326">
        <v>0</v>
      </c>
      <c r="AP955" s="326">
        <v>221648</v>
      </c>
      <c r="AQ955" s="326">
        <v>-41284</v>
      </c>
      <c r="AR955" s="326">
        <v>-96355</v>
      </c>
      <c r="AS955" s="327">
        <v>0</v>
      </c>
      <c r="AT955" s="326">
        <v>-20429</v>
      </c>
      <c r="AU955" s="326">
        <v>-144</v>
      </c>
      <c r="AV955" s="328">
        <v>63436</v>
      </c>
    </row>
    <row r="956" spans="39:48" hidden="1" x14ac:dyDescent="0.25">
      <c r="AM956" s="325" t="s">
        <v>1029</v>
      </c>
      <c r="AN956" s="325" t="s">
        <v>1030</v>
      </c>
      <c r="AO956" s="326">
        <v>0</v>
      </c>
      <c r="AP956" s="326">
        <v>311518</v>
      </c>
      <c r="AQ956" s="326">
        <v>-49671</v>
      </c>
      <c r="AR956" s="326">
        <v>-134382</v>
      </c>
      <c r="AS956" s="327">
        <v>0</v>
      </c>
      <c r="AT956" s="326">
        <v>-28595</v>
      </c>
      <c r="AU956" s="326">
        <v>-247</v>
      </c>
      <c r="AV956" s="328">
        <v>98623</v>
      </c>
    </row>
    <row r="957" spans="39:48" hidden="1" x14ac:dyDescent="0.25">
      <c r="AM957" s="325" t="s">
        <v>1031</v>
      </c>
      <c r="AN957" s="325" t="s">
        <v>1032</v>
      </c>
      <c r="AO957" s="326">
        <v>0</v>
      </c>
      <c r="AP957" s="326">
        <v>165838</v>
      </c>
      <c r="AQ957" s="326">
        <v>-23252</v>
      </c>
      <c r="AR957" s="326">
        <v>-68585</v>
      </c>
      <c r="AS957" s="327">
        <v>0</v>
      </c>
      <c r="AT957" s="326">
        <v>-15909</v>
      </c>
      <c r="AU957" s="326">
        <v>-222</v>
      </c>
      <c r="AV957" s="328">
        <v>57870</v>
      </c>
    </row>
    <row r="958" spans="39:48" hidden="1" x14ac:dyDescent="0.25">
      <c r="AM958" s="325" t="s">
        <v>1033</v>
      </c>
      <c r="AN958" s="325" t="s">
        <v>1034</v>
      </c>
      <c r="AO958" s="326">
        <v>0</v>
      </c>
      <c r="AP958" s="326">
        <v>222081</v>
      </c>
      <c r="AQ958" s="326">
        <v>-42652</v>
      </c>
      <c r="AR958" s="326">
        <v>-96185</v>
      </c>
      <c r="AS958" s="327">
        <v>0</v>
      </c>
      <c r="AT958" s="326">
        <v>-22096</v>
      </c>
      <c r="AU958" s="326">
        <v>-330</v>
      </c>
      <c r="AV958" s="328">
        <v>60818</v>
      </c>
    </row>
    <row r="959" spans="39:48" hidden="1" x14ac:dyDescent="0.25">
      <c r="AM959" s="325" t="s">
        <v>1035</v>
      </c>
      <c r="AN959" s="325" t="s">
        <v>1036</v>
      </c>
      <c r="AO959" s="326">
        <v>0</v>
      </c>
      <c r="AP959" s="326">
        <v>152728</v>
      </c>
      <c r="AQ959" s="326">
        <v>-24719</v>
      </c>
      <c r="AR959" s="326">
        <v>-66003</v>
      </c>
      <c r="AS959" s="327">
        <v>0</v>
      </c>
      <c r="AT959" s="326">
        <v>-14112</v>
      </c>
      <c r="AU959" s="326">
        <v>-227</v>
      </c>
      <c r="AV959" s="328">
        <v>47667</v>
      </c>
    </row>
    <row r="960" spans="39:48" hidden="1" x14ac:dyDescent="0.25">
      <c r="AM960" s="325" t="s">
        <v>1037</v>
      </c>
      <c r="AN960" s="325" t="s">
        <v>1038</v>
      </c>
      <c r="AO960" s="326">
        <v>0</v>
      </c>
      <c r="AP960" s="326">
        <v>157870</v>
      </c>
      <c r="AQ960" s="326">
        <v>-18738</v>
      </c>
      <c r="AR960" s="326">
        <v>-54988</v>
      </c>
      <c r="AS960" s="327">
        <v>0</v>
      </c>
      <c r="AT960" s="326">
        <v>-14435</v>
      </c>
      <c r="AU960" s="326">
        <v>80</v>
      </c>
      <c r="AV960" s="328">
        <v>69789</v>
      </c>
    </row>
    <row r="961" spans="39:48" hidden="1" x14ac:dyDescent="0.25">
      <c r="AM961" s="325" t="s">
        <v>1039</v>
      </c>
      <c r="AN961" s="325" t="s">
        <v>1040</v>
      </c>
      <c r="AO961" s="326">
        <v>0</v>
      </c>
      <c r="AP961" s="326">
        <v>40794</v>
      </c>
      <c r="AQ961" s="326">
        <v>-15201</v>
      </c>
      <c r="AR961" s="326">
        <v>0</v>
      </c>
      <c r="AS961" s="327">
        <v>0</v>
      </c>
      <c r="AT961" s="326">
        <v>-9558</v>
      </c>
      <c r="AU961" s="326">
        <v>0</v>
      </c>
      <c r="AV961" s="328">
        <v>16035</v>
      </c>
    </row>
    <row r="962" spans="39:48" hidden="1" x14ac:dyDescent="0.25">
      <c r="AM962" s="325" t="s">
        <v>1041</v>
      </c>
      <c r="AN962" s="325" t="s">
        <v>1042</v>
      </c>
      <c r="AO962" s="326">
        <v>0</v>
      </c>
      <c r="AP962" s="326">
        <v>23947</v>
      </c>
      <c r="AQ962" s="326">
        <v>-4809</v>
      </c>
      <c r="AR962" s="326">
        <v>0</v>
      </c>
      <c r="AS962" s="327">
        <v>0</v>
      </c>
      <c r="AT962" s="326">
        <v>-5529</v>
      </c>
      <c r="AU962" s="326">
        <v>0</v>
      </c>
      <c r="AV962" s="328">
        <v>13609</v>
      </c>
    </row>
    <row r="963" spans="39:48" hidden="1" x14ac:dyDescent="0.25">
      <c r="AM963" s="325" t="s">
        <v>1043</v>
      </c>
      <c r="AN963" s="325" t="s">
        <v>1044</v>
      </c>
      <c r="AO963" s="326">
        <v>0</v>
      </c>
      <c r="AP963" s="326">
        <v>28182</v>
      </c>
      <c r="AQ963" s="326">
        <v>-6694</v>
      </c>
      <c r="AR963" s="326">
        <v>0</v>
      </c>
      <c r="AS963" s="327">
        <v>0</v>
      </c>
      <c r="AT963" s="326">
        <v>-7782</v>
      </c>
      <c r="AU963" s="326">
        <v>0</v>
      </c>
      <c r="AV963" s="328">
        <v>13706</v>
      </c>
    </row>
    <row r="964" spans="39:48" hidden="1" x14ac:dyDescent="0.25">
      <c r="AM964" s="325" t="s">
        <v>1045</v>
      </c>
      <c r="AN964" s="325" t="s">
        <v>1046</v>
      </c>
      <c r="AO964" s="326">
        <v>0</v>
      </c>
      <c r="AP964" s="326">
        <v>23084</v>
      </c>
      <c r="AQ964" s="326">
        <v>-3992</v>
      </c>
      <c r="AR964" s="326">
        <v>0</v>
      </c>
      <c r="AS964" s="327">
        <v>0</v>
      </c>
      <c r="AT964" s="326">
        <v>-6668</v>
      </c>
      <c r="AU964" s="326">
        <v>0</v>
      </c>
      <c r="AV964" s="328">
        <v>12424</v>
      </c>
    </row>
    <row r="965" spans="39:48" hidden="1" x14ac:dyDescent="0.25">
      <c r="AM965" s="325" t="s">
        <v>1047</v>
      </c>
      <c r="AN965" s="325" t="s">
        <v>1048</v>
      </c>
      <c r="AO965" s="326">
        <v>0</v>
      </c>
      <c r="AP965" s="326">
        <v>23725</v>
      </c>
      <c r="AQ965" s="326">
        <v>-5210</v>
      </c>
      <c r="AR965" s="326">
        <v>0</v>
      </c>
      <c r="AS965" s="327">
        <v>0</v>
      </c>
      <c r="AT965" s="326">
        <v>-6937</v>
      </c>
      <c r="AU965" s="326">
        <v>0</v>
      </c>
      <c r="AV965" s="328">
        <v>11578</v>
      </c>
    </row>
    <row r="966" spans="39:48" hidden="1" x14ac:dyDescent="0.25">
      <c r="AM966" s="325" t="s">
        <v>1049</v>
      </c>
      <c r="AN966" s="325" t="s">
        <v>1050</v>
      </c>
      <c r="AO966" s="326">
        <v>0</v>
      </c>
      <c r="AP966" s="326">
        <v>36005</v>
      </c>
      <c r="AQ966" s="326">
        <v>-6546</v>
      </c>
      <c r="AR966" s="326">
        <v>0</v>
      </c>
      <c r="AS966" s="327">
        <v>0</v>
      </c>
      <c r="AT966" s="326">
        <v>-9550</v>
      </c>
      <c r="AU966" s="326">
        <v>0</v>
      </c>
      <c r="AV966" s="328">
        <v>19909</v>
      </c>
    </row>
    <row r="967" spans="39:48" hidden="1" x14ac:dyDescent="0.25">
      <c r="AM967" s="325" t="s">
        <v>1051</v>
      </c>
      <c r="AN967" s="325" t="s">
        <v>1052</v>
      </c>
      <c r="AO967" s="326">
        <v>0</v>
      </c>
      <c r="AP967" s="326">
        <v>29950</v>
      </c>
      <c r="AQ967" s="326">
        <v>-16739</v>
      </c>
      <c r="AR967" s="326">
        <v>0</v>
      </c>
      <c r="AS967" s="327">
        <v>0</v>
      </c>
      <c r="AT967" s="326">
        <v>-5241</v>
      </c>
      <c r="AU967" s="326">
        <v>0</v>
      </c>
      <c r="AV967" s="328">
        <v>7970</v>
      </c>
    </row>
    <row r="968" spans="39:48" hidden="1" x14ac:dyDescent="0.25">
      <c r="AM968" s="325" t="s">
        <v>1053</v>
      </c>
      <c r="AN968" s="325" t="s">
        <v>1054</v>
      </c>
      <c r="AO968" s="326">
        <v>0</v>
      </c>
      <c r="AP968" s="326">
        <v>34021</v>
      </c>
      <c r="AQ968" s="326">
        <v>-8220</v>
      </c>
      <c r="AR968" s="326">
        <v>0</v>
      </c>
      <c r="AS968" s="327">
        <v>0</v>
      </c>
      <c r="AT968" s="326">
        <v>-9322</v>
      </c>
      <c r="AU968" s="326">
        <v>0</v>
      </c>
      <c r="AV968" s="328">
        <v>16479</v>
      </c>
    </row>
    <row r="969" spans="39:48" hidden="1" x14ac:dyDescent="0.25">
      <c r="AM969" s="325" t="s">
        <v>1055</v>
      </c>
      <c r="AN969" s="325" t="s">
        <v>1056</v>
      </c>
      <c r="AO969" s="326">
        <v>0</v>
      </c>
      <c r="AP969" s="326">
        <v>44049</v>
      </c>
      <c r="AQ969" s="326">
        <v>-11633</v>
      </c>
      <c r="AR969" s="326">
        <v>0</v>
      </c>
      <c r="AS969" s="327">
        <v>0</v>
      </c>
      <c r="AT969" s="326">
        <v>-10482</v>
      </c>
      <c r="AU969" s="326">
        <v>0</v>
      </c>
      <c r="AV969" s="328">
        <v>21934</v>
      </c>
    </row>
    <row r="970" spans="39:48" hidden="1" x14ac:dyDescent="0.25">
      <c r="AM970" s="325" t="s">
        <v>1057</v>
      </c>
      <c r="AN970" s="325" t="s">
        <v>1058</v>
      </c>
      <c r="AO970" s="326">
        <v>0</v>
      </c>
      <c r="AP970" s="326">
        <v>24884</v>
      </c>
      <c r="AQ970" s="326">
        <v>-5111</v>
      </c>
      <c r="AR970" s="326">
        <v>0</v>
      </c>
      <c r="AS970" s="327">
        <v>0</v>
      </c>
      <c r="AT970" s="326">
        <v>-6744</v>
      </c>
      <c r="AU970" s="326">
        <v>0</v>
      </c>
      <c r="AV970" s="328">
        <v>13029</v>
      </c>
    </row>
    <row r="971" spans="39:48" hidden="1" x14ac:dyDescent="0.25">
      <c r="AM971" s="325" t="s">
        <v>1059</v>
      </c>
      <c r="AN971" s="325" t="s">
        <v>1060</v>
      </c>
      <c r="AO971" s="326">
        <v>0</v>
      </c>
      <c r="AP971" s="326">
        <v>26845</v>
      </c>
      <c r="AQ971" s="326">
        <v>-7854</v>
      </c>
      <c r="AR971" s="326">
        <v>0</v>
      </c>
      <c r="AS971" s="327">
        <v>0</v>
      </c>
      <c r="AT971" s="326">
        <v>-5716</v>
      </c>
      <c r="AU971" s="326">
        <v>0</v>
      </c>
      <c r="AV971" s="328">
        <v>13275</v>
      </c>
    </row>
    <row r="972" spans="39:48" hidden="1" x14ac:dyDescent="0.25">
      <c r="AM972" s="325" t="s">
        <v>1061</v>
      </c>
      <c r="AN972" s="325" t="s">
        <v>1062</v>
      </c>
      <c r="AO972" s="326">
        <v>0</v>
      </c>
      <c r="AP972" s="326">
        <v>32752</v>
      </c>
      <c r="AQ972" s="326">
        <v>-7037</v>
      </c>
      <c r="AR972" s="326">
        <v>0</v>
      </c>
      <c r="AS972" s="327">
        <v>0</v>
      </c>
      <c r="AT972" s="326">
        <v>-7207</v>
      </c>
      <c r="AU972" s="326">
        <v>0</v>
      </c>
      <c r="AV972" s="328">
        <v>18508</v>
      </c>
    </row>
    <row r="973" spans="39:48" hidden="1" x14ac:dyDescent="0.25">
      <c r="AM973" s="325" t="s">
        <v>1063</v>
      </c>
      <c r="AN973" s="325" t="s">
        <v>1064</v>
      </c>
      <c r="AO973" s="326">
        <v>0</v>
      </c>
      <c r="AP973" s="326">
        <v>64169</v>
      </c>
      <c r="AQ973" s="326">
        <v>-13884</v>
      </c>
      <c r="AR973" s="326">
        <v>0</v>
      </c>
      <c r="AS973" s="327">
        <v>0</v>
      </c>
      <c r="AT973" s="326">
        <v>-15713</v>
      </c>
      <c r="AU973" s="326">
        <v>0</v>
      </c>
      <c r="AV973" s="328">
        <v>34572</v>
      </c>
    </row>
    <row r="974" spans="39:48" hidden="1" x14ac:dyDescent="0.25">
      <c r="AM974" s="325" t="s">
        <v>1065</v>
      </c>
      <c r="AN974" s="325" t="s">
        <v>1066</v>
      </c>
      <c r="AO974" s="326">
        <v>0</v>
      </c>
      <c r="AP974" s="326">
        <v>58368</v>
      </c>
      <c r="AQ974" s="326">
        <v>-11461</v>
      </c>
      <c r="AR974" s="326">
        <v>0</v>
      </c>
      <c r="AS974" s="327">
        <v>0</v>
      </c>
      <c r="AT974" s="326">
        <v>-16027</v>
      </c>
      <c r="AU974" s="326">
        <v>0</v>
      </c>
      <c r="AV974" s="328">
        <v>30880</v>
      </c>
    </row>
    <row r="975" spans="39:48" hidden="1" x14ac:dyDescent="0.25">
      <c r="AM975" s="325" t="s">
        <v>1067</v>
      </c>
      <c r="AN975" s="325" t="s">
        <v>1068</v>
      </c>
      <c r="AO975" s="326">
        <v>0</v>
      </c>
      <c r="AP975" s="326">
        <v>25798</v>
      </c>
      <c r="AQ975" s="326">
        <v>-3640</v>
      </c>
      <c r="AR975" s="326">
        <v>0</v>
      </c>
      <c r="AS975" s="327">
        <v>0</v>
      </c>
      <c r="AT975" s="326">
        <v>-6996</v>
      </c>
      <c r="AU975" s="326">
        <v>0</v>
      </c>
      <c r="AV975" s="328">
        <v>15162</v>
      </c>
    </row>
    <row r="976" spans="39:48" hidden="1" x14ac:dyDescent="0.25">
      <c r="AM976" s="325" t="s">
        <v>1069</v>
      </c>
      <c r="AN976" s="325" t="s">
        <v>1070</v>
      </c>
      <c r="AO976" s="326">
        <v>0</v>
      </c>
      <c r="AP976" s="326">
        <v>41594</v>
      </c>
      <c r="AQ976" s="326">
        <v>-16267</v>
      </c>
      <c r="AR976" s="326">
        <v>0</v>
      </c>
      <c r="AS976" s="327">
        <v>0</v>
      </c>
      <c r="AT976" s="326">
        <v>-8432</v>
      </c>
      <c r="AU976" s="326">
        <v>0</v>
      </c>
      <c r="AV976" s="328">
        <v>16895</v>
      </c>
    </row>
    <row r="977" spans="39:48" hidden="1" x14ac:dyDescent="0.25">
      <c r="AM977" s="325" t="s">
        <v>1071</v>
      </c>
      <c r="AN977" s="325" t="s">
        <v>1072</v>
      </c>
      <c r="AO977" s="326">
        <v>0</v>
      </c>
      <c r="AP977" s="326">
        <v>61164</v>
      </c>
      <c r="AQ977" s="326">
        <v>-12752</v>
      </c>
      <c r="AR977" s="326">
        <v>0</v>
      </c>
      <c r="AS977" s="327">
        <v>0</v>
      </c>
      <c r="AT977" s="326">
        <v>-15392</v>
      </c>
      <c r="AU977" s="326">
        <v>0</v>
      </c>
      <c r="AV977" s="328">
        <v>33020</v>
      </c>
    </row>
    <row r="978" spans="39:48" hidden="1" x14ac:dyDescent="0.25">
      <c r="AM978" s="325" t="s">
        <v>1073</v>
      </c>
      <c r="AN978" s="325" t="s">
        <v>1074</v>
      </c>
      <c r="AO978" s="326">
        <v>0</v>
      </c>
      <c r="AP978" s="326">
        <v>56155</v>
      </c>
      <c r="AQ978" s="326">
        <v>-19759</v>
      </c>
      <c r="AR978" s="326">
        <v>0</v>
      </c>
      <c r="AS978" s="327">
        <v>0</v>
      </c>
      <c r="AT978" s="326">
        <v>-13771</v>
      </c>
      <c r="AU978" s="326">
        <v>0</v>
      </c>
      <c r="AV978" s="328">
        <v>22625</v>
      </c>
    </row>
    <row r="979" spans="39:48" hidden="1" x14ac:dyDescent="0.25">
      <c r="AM979" s="325" t="s">
        <v>1075</v>
      </c>
      <c r="AN979" s="325" t="s">
        <v>1076</v>
      </c>
      <c r="AO979" s="326">
        <v>0</v>
      </c>
      <c r="AP979" s="326">
        <v>28643</v>
      </c>
      <c r="AQ979" s="326">
        <v>-7330</v>
      </c>
      <c r="AR979" s="326">
        <v>0</v>
      </c>
      <c r="AS979" s="327">
        <v>0</v>
      </c>
      <c r="AT979" s="326">
        <v>-9043</v>
      </c>
      <c r="AU979" s="326">
        <v>0</v>
      </c>
      <c r="AV979" s="328">
        <v>12270</v>
      </c>
    </row>
    <row r="980" spans="39:48" hidden="1" x14ac:dyDescent="0.25">
      <c r="AM980" s="325" t="s">
        <v>1077</v>
      </c>
      <c r="AN980" s="325" t="s">
        <v>1078</v>
      </c>
      <c r="AO980" s="326">
        <v>0</v>
      </c>
      <c r="AP980" s="326">
        <v>27153</v>
      </c>
      <c r="AQ980" s="326">
        <v>-5414</v>
      </c>
      <c r="AR980" s="326">
        <v>0</v>
      </c>
      <c r="AS980" s="327">
        <v>0</v>
      </c>
      <c r="AT980" s="326">
        <v>-7315</v>
      </c>
      <c r="AU980" s="326">
        <v>0</v>
      </c>
      <c r="AV980" s="328">
        <v>14424</v>
      </c>
    </row>
    <row r="981" spans="39:48" hidden="1" x14ac:dyDescent="0.25">
      <c r="AM981" s="325" t="s">
        <v>1079</v>
      </c>
      <c r="AN981" s="325" t="s">
        <v>1080</v>
      </c>
      <c r="AO981" s="326">
        <v>0</v>
      </c>
      <c r="AP981" s="326">
        <v>39186</v>
      </c>
      <c r="AQ981" s="326">
        <v>-11158</v>
      </c>
      <c r="AR981" s="326">
        <v>0</v>
      </c>
      <c r="AS981" s="327">
        <v>0</v>
      </c>
      <c r="AT981" s="326">
        <v>-9909</v>
      </c>
      <c r="AU981" s="326">
        <v>0</v>
      </c>
      <c r="AV981" s="328">
        <v>18119</v>
      </c>
    </row>
    <row r="982" spans="39:48" hidden="1" x14ac:dyDescent="0.25">
      <c r="AM982" s="325" t="s">
        <v>1081</v>
      </c>
      <c r="AN982" s="325" t="s">
        <v>1082</v>
      </c>
      <c r="AO982" s="326">
        <v>0</v>
      </c>
      <c r="AP982" s="326">
        <v>17096</v>
      </c>
      <c r="AQ982" s="326">
        <v>-2720</v>
      </c>
      <c r="AR982" s="326">
        <v>0</v>
      </c>
      <c r="AS982" s="327">
        <v>0</v>
      </c>
      <c r="AT982" s="326">
        <v>-4317</v>
      </c>
      <c r="AU982" s="326">
        <v>0</v>
      </c>
      <c r="AV982" s="328">
        <v>10059</v>
      </c>
    </row>
    <row r="983" spans="39:48" hidden="1" x14ac:dyDescent="0.25">
      <c r="AM983" s="325" t="s">
        <v>1083</v>
      </c>
      <c r="AN983" s="325" t="s">
        <v>1084</v>
      </c>
      <c r="AO983" s="326">
        <v>0</v>
      </c>
      <c r="AP983" s="326">
        <v>34967</v>
      </c>
      <c r="AQ983" s="326">
        <v>-6913</v>
      </c>
      <c r="AR983" s="326">
        <v>0</v>
      </c>
      <c r="AS983" s="327">
        <v>0</v>
      </c>
      <c r="AT983" s="326">
        <v>-10145</v>
      </c>
      <c r="AU983" s="326">
        <v>0</v>
      </c>
      <c r="AV983" s="328">
        <v>17909</v>
      </c>
    </row>
    <row r="984" spans="39:48" hidden="1" x14ac:dyDescent="0.25">
      <c r="AM984" s="325" t="s">
        <v>1085</v>
      </c>
      <c r="AN984" s="325" t="s">
        <v>1086</v>
      </c>
      <c r="AO984" s="326">
        <v>0</v>
      </c>
      <c r="AP984" s="326">
        <v>19846</v>
      </c>
      <c r="AQ984" s="326">
        <v>-2807</v>
      </c>
      <c r="AR984" s="326">
        <v>0</v>
      </c>
      <c r="AS984" s="327">
        <v>0</v>
      </c>
      <c r="AT984" s="326">
        <v>-5975</v>
      </c>
      <c r="AU984" s="326">
        <v>0</v>
      </c>
      <c r="AV984" s="328">
        <v>11064</v>
      </c>
    </row>
    <row r="985" spans="39:48" hidden="1" x14ac:dyDescent="0.25">
      <c r="AM985" s="325" t="s">
        <v>1087</v>
      </c>
      <c r="AN985" s="325" t="s">
        <v>1088</v>
      </c>
      <c r="AO985" s="326">
        <v>0</v>
      </c>
      <c r="AP985" s="326">
        <v>109078</v>
      </c>
      <c r="AQ985" s="326">
        <v>-51962</v>
      </c>
      <c r="AR985" s="326">
        <v>0</v>
      </c>
      <c r="AS985" s="327">
        <v>0</v>
      </c>
      <c r="AT985" s="326">
        <v>-24343</v>
      </c>
      <c r="AU985" s="326">
        <v>-88</v>
      </c>
      <c r="AV985" s="328">
        <v>32685</v>
      </c>
    </row>
    <row r="986" spans="39:48" hidden="1" x14ac:dyDescent="0.25">
      <c r="AM986" s="325" t="s">
        <v>1089</v>
      </c>
      <c r="AN986" s="325" t="s">
        <v>1090</v>
      </c>
      <c r="AO986" s="326">
        <v>0</v>
      </c>
      <c r="AP986" s="326">
        <v>73576</v>
      </c>
      <c r="AQ986" s="326">
        <v>-38457</v>
      </c>
      <c r="AR986" s="326">
        <v>0</v>
      </c>
      <c r="AS986" s="327">
        <v>0</v>
      </c>
      <c r="AT986" s="326">
        <v>-13181</v>
      </c>
      <c r="AU986" s="326">
        <v>-111</v>
      </c>
      <c r="AV986" s="328">
        <v>21827</v>
      </c>
    </row>
    <row r="987" spans="39:48" hidden="1" x14ac:dyDescent="0.25">
      <c r="AM987" s="325" t="s">
        <v>1091</v>
      </c>
      <c r="AN987" s="325" t="s">
        <v>1092</v>
      </c>
      <c r="AO987" s="326">
        <v>0</v>
      </c>
      <c r="AP987" s="326">
        <v>52532</v>
      </c>
      <c r="AQ987" s="326">
        <v>-22753</v>
      </c>
      <c r="AR987" s="326">
        <v>0</v>
      </c>
      <c r="AS987" s="327">
        <v>0</v>
      </c>
      <c r="AT987" s="326">
        <v>-12274</v>
      </c>
      <c r="AU987" s="326">
        <v>-312</v>
      </c>
      <c r="AV987" s="328">
        <v>17193</v>
      </c>
    </row>
    <row r="988" spans="39:48" hidden="1" x14ac:dyDescent="0.25">
      <c r="AM988" s="325" t="s">
        <v>1093</v>
      </c>
      <c r="AN988" s="325" t="s">
        <v>1094</v>
      </c>
      <c r="AO988" s="326">
        <v>0</v>
      </c>
      <c r="AP988" s="326">
        <v>57217</v>
      </c>
      <c r="AQ988" s="326">
        <v>-26925</v>
      </c>
      <c r="AR988" s="326">
        <v>0</v>
      </c>
      <c r="AS988" s="327">
        <v>0</v>
      </c>
      <c r="AT988" s="326">
        <v>-10397</v>
      </c>
      <c r="AU988" s="326">
        <v>-238</v>
      </c>
      <c r="AV988" s="328">
        <v>19657</v>
      </c>
    </row>
    <row r="989" spans="39:48" hidden="1" x14ac:dyDescent="0.25">
      <c r="AM989" s="325" t="s">
        <v>1095</v>
      </c>
      <c r="AN989" s="325" t="s">
        <v>1096</v>
      </c>
      <c r="AO989" s="326">
        <v>0</v>
      </c>
      <c r="AP989" s="326">
        <v>107185</v>
      </c>
      <c r="AQ989" s="326">
        <v>-52132</v>
      </c>
      <c r="AR989" s="326">
        <v>0</v>
      </c>
      <c r="AS989" s="327">
        <v>0</v>
      </c>
      <c r="AT989" s="326">
        <v>-24946</v>
      </c>
      <c r="AU989" s="326">
        <v>2</v>
      </c>
      <c r="AV989" s="328">
        <v>30109</v>
      </c>
    </row>
    <row r="990" spans="39:48" hidden="1" x14ac:dyDescent="0.25">
      <c r="AM990" s="325" t="s">
        <v>1097</v>
      </c>
      <c r="AN990" s="325" t="s">
        <v>1098</v>
      </c>
      <c r="AO990" s="326">
        <v>0</v>
      </c>
      <c r="AP990" s="326">
        <v>84718</v>
      </c>
      <c r="AQ990" s="326">
        <v>-38038</v>
      </c>
      <c r="AR990" s="326">
        <v>0</v>
      </c>
      <c r="AS990" s="327">
        <v>0</v>
      </c>
      <c r="AT990" s="326">
        <v>-20234</v>
      </c>
      <c r="AU990" s="326">
        <v>-56</v>
      </c>
      <c r="AV990" s="328">
        <v>26390</v>
      </c>
    </row>
    <row r="991" spans="39:48" hidden="1" x14ac:dyDescent="0.25">
      <c r="AM991" s="325" t="s">
        <v>1099</v>
      </c>
      <c r="AN991" s="325" t="s">
        <v>1100</v>
      </c>
      <c r="AO991" s="326">
        <v>0</v>
      </c>
      <c r="AP991" s="326">
        <v>0</v>
      </c>
      <c r="AQ991" s="326">
        <v>0</v>
      </c>
      <c r="AR991" s="326">
        <v>0</v>
      </c>
      <c r="AS991" s="327">
        <v>0</v>
      </c>
      <c r="AT991" s="326">
        <v>0</v>
      </c>
      <c r="AU991" s="326">
        <v>0</v>
      </c>
      <c r="AV991" s="328">
        <v>0</v>
      </c>
    </row>
    <row r="992" spans="39:48" hidden="1" x14ac:dyDescent="0.25">
      <c r="AM992" s="325" t="s">
        <v>1101</v>
      </c>
      <c r="AN992" s="325" t="s">
        <v>1102</v>
      </c>
      <c r="AO992" s="326">
        <v>0</v>
      </c>
      <c r="AP992" s="326">
        <v>0</v>
      </c>
      <c r="AQ992" s="326">
        <v>0</v>
      </c>
      <c r="AR992" s="326">
        <v>0</v>
      </c>
      <c r="AS992" s="327">
        <v>0</v>
      </c>
      <c r="AT992" s="326">
        <v>0</v>
      </c>
      <c r="AU992" s="326">
        <v>0</v>
      </c>
      <c r="AV992" s="328">
        <v>0</v>
      </c>
    </row>
    <row r="993" spans="39:48" hidden="1" x14ac:dyDescent="0.25">
      <c r="AM993" s="325" t="s">
        <v>1103</v>
      </c>
      <c r="AN993" s="325" t="s">
        <v>1104</v>
      </c>
      <c r="AO993" s="326">
        <v>0</v>
      </c>
      <c r="AP993" s="326">
        <v>0</v>
      </c>
      <c r="AQ993" s="326">
        <v>0</v>
      </c>
      <c r="AR993" s="326">
        <v>0</v>
      </c>
      <c r="AS993" s="327">
        <v>0</v>
      </c>
      <c r="AT993" s="326">
        <v>0</v>
      </c>
      <c r="AU993" s="326">
        <v>0</v>
      </c>
      <c r="AV993" s="328">
        <v>0</v>
      </c>
    </row>
    <row r="994" spans="39:48" hidden="1" x14ac:dyDescent="0.25">
      <c r="AM994" s="325" t="s">
        <v>1105</v>
      </c>
      <c r="AN994" s="325" t="s">
        <v>1106</v>
      </c>
      <c r="AO994" s="326">
        <v>0</v>
      </c>
      <c r="AP994" s="326">
        <v>0</v>
      </c>
      <c r="AQ994" s="326">
        <v>0</v>
      </c>
      <c r="AR994" s="326">
        <v>0</v>
      </c>
      <c r="AS994" s="327">
        <v>0</v>
      </c>
      <c r="AT994" s="326">
        <v>0</v>
      </c>
      <c r="AU994" s="326">
        <v>0</v>
      </c>
      <c r="AV994" s="328">
        <v>0</v>
      </c>
    </row>
    <row r="995" spans="39:48" hidden="1" x14ac:dyDescent="0.25">
      <c r="AM995" s="325" t="s">
        <v>1107</v>
      </c>
      <c r="AN995" s="325" t="s">
        <v>1108</v>
      </c>
      <c r="AO995" s="326">
        <v>0</v>
      </c>
      <c r="AP995" s="326">
        <v>0</v>
      </c>
      <c r="AQ995" s="326">
        <v>0</v>
      </c>
      <c r="AR995" s="326">
        <v>0</v>
      </c>
      <c r="AS995" s="327">
        <v>0</v>
      </c>
      <c r="AT995" s="326">
        <v>0</v>
      </c>
      <c r="AU995" s="326">
        <v>0</v>
      </c>
      <c r="AV995" s="328">
        <v>0</v>
      </c>
    </row>
    <row r="996" spans="39:48" hidden="1" x14ac:dyDescent="0.25">
      <c r="AM996" s="325" t="s">
        <v>1109</v>
      </c>
      <c r="AN996" s="325" t="s">
        <v>1110</v>
      </c>
      <c r="AO996" s="326">
        <v>0</v>
      </c>
      <c r="AP996" s="326">
        <v>0</v>
      </c>
      <c r="AQ996" s="326">
        <v>0</v>
      </c>
      <c r="AR996" s="326">
        <v>0</v>
      </c>
      <c r="AS996" s="327">
        <v>0</v>
      </c>
      <c r="AT996" s="326">
        <v>0</v>
      </c>
      <c r="AU996" s="326">
        <v>0</v>
      </c>
      <c r="AV996" s="328">
        <v>0</v>
      </c>
    </row>
    <row r="997" spans="39:48" hidden="1" x14ac:dyDescent="0.25">
      <c r="AM997" s="325" t="s">
        <v>1111</v>
      </c>
      <c r="AN997" s="325" t="s">
        <v>1112</v>
      </c>
      <c r="AO997" s="326">
        <v>0</v>
      </c>
      <c r="AP997" s="326">
        <v>0</v>
      </c>
      <c r="AQ997" s="326">
        <v>0</v>
      </c>
      <c r="AR997" s="326">
        <v>0</v>
      </c>
      <c r="AS997" s="327">
        <v>0</v>
      </c>
      <c r="AT997" s="326">
        <v>0</v>
      </c>
      <c r="AU997" s="326">
        <v>0</v>
      </c>
      <c r="AV997" s="328">
        <v>0</v>
      </c>
    </row>
    <row r="998" spans="39:48" hidden="1" x14ac:dyDescent="0.25">
      <c r="AM998" s="325" t="s">
        <v>1113</v>
      </c>
      <c r="AN998" s="325" t="s">
        <v>1114</v>
      </c>
      <c r="AO998" s="326">
        <v>0</v>
      </c>
      <c r="AP998" s="326">
        <v>0</v>
      </c>
      <c r="AQ998" s="326">
        <v>0</v>
      </c>
      <c r="AR998" s="326">
        <v>0</v>
      </c>
      <c r="AS998" s="327">
        <v>0</v>
      </c>
      <c r="AT998" s="326">
        <v>0</v>
      </c>
      <c r="AU998" s="326">
        <v>0</v>
      </c>
      <c r="AV998" s="328">
        <v>0</v>
      </c>
    </row>
    <row r="999" spans="39:48" hidden="1" x14ac:dyDescent="0.25">
      <c r="AM999" s="325" t="s">
        <v>1115</v>
      </c>
      <c r="AN999" s="325" t="s">
        <v>1116</v>
      </c>
      <c r="AO999" s="326">
        <v>0</v>
      </c>
      <c r="AP999" s="326">
        <v>0</v>
      </c>
      <c r="AQ999" s="326">
        <v>0</v>
      </c>
      <c r="AR999" s="326">
        <v>0</v>
      </c>
      <c r="AS999" s="327">
        <v>0</v>
      </c>
      <c r="AT999" s="326">
        <v>0</v>
      </c>
      <c r="AU999" s="326">
        <v>0</v>
      </c>
      <c r="AV999" s="328">
        <v>0</v>
      </c>
    </row>
    <row r="1000" spans="39:48" hidden="1" x14ac:dyDescent="0.25">
      <c r="AM1000" s="325" t="s">
        <v>1117</v>
      </c>
      <c r="AN1000" s="325" t="s">
        <v>1118</v>
      </c>
      <c r="AO1000" s="326">
        <v>0</v>
      </c>
      <c r="AP1000" s="326">
        <v>0</v>
      </c>
      <c r="AQ1000" s="326">
        <v>0</v>
      </c>
      <c r="AR1000" s="326">
        <v>0</v>
      </c>
      <c r="AS1000" s="327">
        <v>0</v>
      </c>
      <c r="AT1000" s="326">
        <v>0</v>
      </c>
      <c r="AU1000" s="326">
        <v>0</v>
      </c>
      <c r="AV1000" s="328">
        <v>0</v>
      </c>
    </row>
    <row r="1001" spans="39:48" hidden="1" x14ac:dyDescent="0.25">
      <c r="AM1001" s="325" t="s">
        <v>1119</v>
      </c>
      <c r="AN1001" s="325" t="s">
        <v>1120</v>
      </c>
      <c r="AO1001" s="326">
        <v>0</v>
      </c>
      <c r="AP1001" s="326">
        <v>0</v>
      </c>
      <c r="AQ1001" s="326">
        <v>0</v>
      </c>
      <c r="AR1001" s="326">
        <v>0</v>
      </c>
      <c r="AS1001" s="327">
        <v>0</v>
      </c>
      <c r="AT1001" s="326">
        <v>0</v>
      </c>
      <c r="AU1001" s="326">
        <v>0</v>
      </c>
      <c r="AV1001" s="328">
        <v>0</v>
      </c>
    </row>
    <row r="1002" spans="39:48" hidden="1" x14ac:dyDescent="0.25">
      <c r="AM1002" s="325" t="s">
        <v>1121</v>
      </c>
      <c r="AN1002" s="325" t="s">
        <v>1122</v>
      </c>
      <c r="AO1002" s="326">
        <v>0</v>
      </c>
      <c r="AP1002" s="326">
        <v>0</v>
      </c>
      <c r="AQ1002" s="326">
        <v>0</v>
      </c>
      <c r="AR1002" s="326">
        <v>0</v>
      </c>
      <c r="AS1002" s="327">
        <v>0</v>
      </c>
      <c r="AT1002" s="326">
        <v>0</v>
      </c>
      <c r="AU1002" s="326">
        <v>0</v>
      </c>
      <c r="AV1002" s="328">
        <v>0</v>
      </c>
    </row>
    <row r="1003" spans="39:48" hidden="1" x14ac:dyDescent="0.25">
      <c r="AM1003" s="325" t="s">
        <v>1123</v>
      </c>
      <c r="AN1003" s="325" t="s">
        <v>1124</v>
      </c>
      <c r="AO1003" s="326">
        <v>0</v>
      </c>
      <c r="AP1003" s="326">
        <v>0</v>
      </c>
      <c r="AQ1003" s="326">
        <v>0</v>
      </c>
      <c r="AR1003" s="326">
        <v>0</v>
      </c>
      <c r="AS1003" s="327">
        <v>0</v>
      </c>
      <c r="AT1003" s="326">
        <v>0</v>
      </c>
      <c r="AU1003" s="326">
        <v>0</v>
      </c>
      <c r="AV1003" s="328">
        <v>0</v>
      </c>
    </row>
    <row r="1004" spans="39:48" hidden="1" x14ac:dyDescent="0.25">
      <c r="AM1004" s="325" t="s">
        <v>1125</v>
      </c>
      <c r="AN1004" s="325" t="s">
        <v>1126</v>
      </c>
      <c r="AO1004" s="326">
        <v>0</v>
      </c>
      <c r="AP1004" s="326">
        <v>0</v>
      </c>
      <c r="AQ1004" s="326">
        <v>0</v>
      </c>
      <c r="AR1004" s="326">
        <v>0</v>
      </c>
      <c r="AS1004" s="327">
        <v>0</v>
      </c>
      <c r="AT1004" s="326">
        <v>0</v>
      </c>
      <c r="AU1004" s="326">
        <v>0</v>
      </c>
      <c r="AV1004" s="328">
        <v>0</v>
      </c>
    </row>
    <row r="1005" spans="39:48" hidden="1" x14ac:dyDescent="0.25">
      <c r="AM1005" s="325" t="s">
        <v>1127</v>
      </c>
      <c r="AN1005" s="325" t="s">
        <v>1128</v>
      </c>
      <c r="AO1005" s="326">
        <v>0</v>
      </c>
      <c r="AP1005" s="326">
        <v>0</v>
      </c>
      <c r="AQ1005" s="326">
        <v>0</v>
      </c>
      <c r="AR1005" s="326">
        <v>0</v>
      </c>
      <c r="AS1005" s="327">
        <v>0</v>
      </c>
      <c r="AT1005" s="326">
        <v>0</v>
      </c>
      <c r="AU1005" s="326">
        <v>0</v>
      </c>
      <c r="AV1005" s="328">
        <v>0</v>
      </c>
    </row>
    <row r="1006" spans="39:48" hidden="1" x14ac:dyDescent="0.25">
      <c r="AM1006" s="325" t="s">
        <v>1129</v>
      </c>
      <c r="AN1006" s="325" t="s">
        <v>1130</v>
      </c>
      <c r="AO1006" s="326">
        <v>0</v>
      </c>
      <c r="AP1006" s="326">
        <v>0</v>
      </c>
      <c r="AQ1006" s="326">
        <v>0</v>
      </c>
      <c r="AR1006" s="326">
        <v>0</v>
      </c>
      <c r="AS1006" s="327">
        <v>0</v>
      </c>
      <c r="AT1006" s="326">
        <v>0</v>
      </c>
      <c r="AU1006" s="326">
        <v>0</v>
      </c>
      <c r="AV1006" s="328">
        <v>0</v>
      </c>
    </row>
    <row r="1007" spans="39:48" hidden="1" x14ac:dyDescent="0.25">
      <c r="AM1007" s="325" t="s">
        <v>1131</v>
      </c>
      <c r="AN1007" s="325" t="s">
        <v>1132</v>
      </c>
      <c r="AO1007" s="326">
        <v>0</v>
      </c>
      <c r="AP1007" s="326">
        <v>0</v>
      </c>
      <c r="AQ1007" s="326">
        <v>0</v>
      </c>
      <c r="AR1007" s="326">
        <v>0</v>
      </c>
      <c r="AS1007" s="327">
        <v>0</v>
      </c>
      <c r="AT1007" s="326">
        <v>0</v>
      </c>
      <c r="AU1007" s="326">
        <v>0</v>
      </c>
      <c r="AV1007" s="328">
        <v>0</v>
      </c>
    </row>
    <row r="1008" spans="39:48" hidden="1" x14ac:dyDescent="0.25">
      <c r="AM1008" s="325" t="s">
        <v>1133</v>
      </c>
      <c r="AN1008" s="325" t="s">
        <v>1134</v>
      </c>
      <c r="AO1008" s="326">
        <v>0</v>
      </c>
      <c r="AP1008" s="326">
        <v>0</v>
      </c>
      <c r="AQ1008" s="326">
        <v>0</v>
      </c>
      <c r="AR1008" s="326">
        <v>0</v>
      </c>
      <c r="AS1008" s="327">
        <v>0</v>
      </c>
      <c r="AT1008" s="326">
        <v>0</v>
      </c>
      <c r="AU1008" s="326">
        <v>0</v>
      </c>
      <c r="AV1008" s="328">
        <v>0</v>
      </c>
    </row>
    <row r="1009" spans="39:48" hidden="1" x14ac:dyDescent="0.25">
      <c r="AM1009" s="325" t="s">
        <v>1135</v>
      </c>
      <c r="AN1009" s="325" t="s">
        <v>1136</v>
      </c>
      <c r="AO1009" s="326">
        <v>0</v>
      </c>
      <c r="AP1009" s="326">
        <v>0</v>
      </c>
      <c r="AQ1009" s="326">
        <v>0</v>
      </c>
      <c r="AR1009" s="326">
        <v>0</v>
      </c>
      <c r="AS1009" s="327">
        <v>0</v>
      </c>
      <c r="AT1009" s="326">
        <v>0</v>
      </c>
      <c r="AU1009" s="326">
        <v>0</v>
      </c>
      <c r="AV1009" s="328">
        <v>0</v>
      </c>
    </row>
    <row r="1010" spans="39:48" hidden="1" x14ac:dyDescent="0.25">
      <c r="AM1010" s="325" t="s">
        <v>1137</v>
      </c>
      <c r="AN1010" s="325" t="s">
        <v>1138</v>
      </c>
      <c r="AO1010" s="326">
        <v>0</v>
      </c>
      <c r="AP1010" s="326">
        <v>0</v>
      </c>
      <c r="AQ1010" s="326">
        <v>0</v>
      </c>
      <c r="AR1010" s="326">
        <v>0</v>
      </c>
      <c r="AS1010" s="327">
        <v>0</v>
      </c>
      <c r="AT1010" s="326">
        <v>0</v>
      </c>
      <c r="AU1010" s="326">
        <v>0</v>
      </c>
      <c r="AV1010" s="328">
        <v>0</v>
      </c>
    </row>
    <row r="1011" spans="39:48" hidden="1" x14ac:dyDescent="0.25">
      <c r="AM1011" s="325" t="s">
        <v>1139</v>
      </c>
      <c r="AN1011" s="325" t="s">
        <v>1140</v>
      </c>
      <c r="AO1011" s="326">
        <v>0</v>
      </c>
      <c r="AP1011" s="326">
        <v>0</v>
      </c>
      <c r="AQ1011" s="326">
        <v>0</v>
      </c>
      <c r="AR1011" s="326">
        <v>0</v>
      </c>
      <c r="AS1011" s="327">
        <v>0</v>
      </c>
      <c r="AT1011" s="326">
        <v>0</v>
      </c>
      <c r="AU1011" s="326">
        <v>0</v>
      </c>
      <c r="AV1011" s="328">
        <v>0</v>
      </c>
    </row>
    <row r="1012" spans="39:48" ht="13.8" hidden="1" thickBot="1" x14ac:dyDescent="0.3">
      <c r="AM1012" s="331" t="s">
        <v>1141</v>
      </c>
      <c r="AN1012" s="331" t="s">
        <v>1142</v>
      </c>
      <c r="AO1012" s="332">
        <v>0</v>
      </c>
      <c r="AP1012" s="332">
        <v>0</v>
      </c>
      <c r="AQ1012" s="332">
        <v>0</v>
      </c>
      <c r="AR1012" s="332">
        <v>0</v>
      </c>
      <c r="AS1012" s="333">
        <v>0</v>
      </c>
      <c r="AT1012" s="332">
        <v>0</v>
      </c>
      <c r="AU1012" s="332">
        <v>0</v>
      </c>
      <c r="AV1012" s="334">
        <v>0</v>
      </c>
    </row>
    <row r="1013" spans="39:48" hidden="1" x14ac:dyDescent="0.25">
      <c r="AM1013" s="11"/>
      <c r="AN1013" s="11"/>
      <c r="AO1013" s="11"/>
      <c r="AP1013" s="11"/>
      <c r="AQ1013" s="11"/>
      <c r="AR1013" s="11"/>
      <c r="AS1013" s="11"/>
      <c r="AT1013" s="11"/>
      <c r="AU1013" s="11"/>
      <c r="AV1013" s="11"/>
    </row>
  </sheetData>
  <mergeCells count="2">
    <mergeCell ref="B22:D22"/>
    <mergeCell ref="B26:D26"/>
  </mergeCells>
  <dataValidations count="1">
    <dataValidation type="list" allowBlank="1" showInputMessage="1" showErrorMessage="1"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5 IZ65555 SV65555 ACR65555 AMN65555 AWJ65555 BGF65555 BQB65555 BZX65555 CJT65555 CTP65555 DDL65555 DNH65555 DXD65555 EGZ65555 EQV65555 FAR65555 FKN65555 FUJ65555 GEF65555 GOB65555 GXX65555 HHT65555 HRP65555 IBL65555 ILH65555 IVD65555 JEZ65555 JOV65555 JYR65555 KIN65555 KSJ65555 LCF65555 LMB65555 LVX65555 MFT65555 MPP65555 MZL65555 NJH65555 NTD65555 OCZ65555 OMV65555 OWR65555 PGN65555 PQJ65555 QAF65555 QKB65555 QTX65555 RDT65555 RNP65555 RXL65555 SHH65555 SRD65555 TAZ65555 TKV65555 TUR65555 UEN65555 UOJ65555 UYF65555 VIB65555 VRX65555 WBT65555 WLP65555 WVL65555 D131091 IZ131091 SV131091 ACR131091 AMN131091 AWJ131091 BGF131091 BQB131091 BZX131091 CJT131091 CTP131091 DDL131091 DNH131091 DXD131091 EGZ131091 EQV131091 FAR131091 FKN131091 FUJ131091 GEF131091 GOB131091 GXX131091 HHT131091 HRP131091 IBL131091 ILH131091 IVD131091 JEZ131091 JOV131091 JYR131091 KIN131091 KSJ131091 LCF131091 LMB131091 LVX131091 MFT131091 MPP131091 MZL131091 NJH131091 NTD131091 OCZ131091 OMV131091 OWR131091 PGN131091 PQJ131091 QAF131091 QKB131091 QTX131091 RDT131091 RNP131091 RXL131091 SHH131091 SRD131091 TAZ131091 TKV131091 TUR131091 UEN131091 UOJ131091 UYF131091 VIB131091 VRX131091 WBT131091 WLP131091 WVL131091 D196627 IZ196627 SV196627 ACR196627 AMN196627 AWJ196627 BGF196627 BQB196627 BZX196627 CJT196627 CTP196627 DDL196627 DNH196627 DXD196627 EGZ196627 EQV196627 FAR196627 FKN196627 FUJ196627 GEF196627 GOB196627 GXX196627 HHT196627 HRP196627 IBL196627 ILH196627 IVD196627 JEZ196627 JOV196627 JYR196627 KIN196627 KSJ196627 LCF196627 LMB196627 LVX196627 MFT196627 MPP196627 MZL196627 NJH196627 NTD196627 OCZ196627 OMV196627 OWR196627 PGN196627 PQJ196627 QAF196627 QKB196627 QTX196627 RDT196627 RNP196627 RXL196627 SHH196627 SRD196627 TAZ196627 TKV196627 TUR196627 UEN196627 UOJ196627 UYF196627 VIB196627 VRX196627 WBT196627 WLP196627 WVL196627 D262163 IZ262163 SV262163 ACR262163 AMN262163 AWJ262163 BGF262163 BQB262163 BZX262163 CJT262163 CTP262163 DDL262163 DNH262163 DXD262163 EGZ262163 EQV262163 FAR262163 FKN262163 FUJ262163 GEF262163 GOB262163 GXX262163 HHT262163 HRP262163 IBL262163 ILH262163 IVD262163 JEZ262163 JOV262163 JYR262163 KIN262163 KSJ262163 LCF262163 LMB262163 LVX262163 MFT262163 MPP262163 MZL262163 NJH262163 NTD262163 OCZ262163 OMV262163 OWR262163 PGN262163 PQJ262163 QAF262163 QKB262163 QTX262163 RDT262163 RNP262163 RXL262163 SHH262163 SRD262163 TAZ262163 TKV262163 TUR262163 UEN262163 UOJ262163 UYF262163 VIB262163 VRX262163 WBT262163 WLP262163 WVL262163 D327699 IZ327699 SV327699 ACR327699 AMN327699 AWJ327699 BGF327699 BQB327699 BZX327699 CJT327699 CTP327699 DDL327699 DNH327699 DXD327699 EGZ327699 EQV327699 FAR327699 FKN327699 FUJ327699 GEF327699 GOB327699 GXX327699 HHT327699 HRP327699 IBL327699 ILH327699 IVD327699 JEZ327699 JOV327699 JYR327699 KIN327699 KSJ327699 LCF327699 LMB327699 LVX327699 MFT327699 MPP327699 MZL327699 NJH327699 NTD327699 OCZ327699 OMV327699 OWR327699 PGN327699 PQJ327699 QAF327699 QKB327699 QTX327699 RDT327699 RNP327699 RXL327699 SHH327699 SRD327699 TAZ327699 TKV327699 TUR327699 UEN327699 UOJ327699 UYF327699 VIB327699 VRX327699 WBT327699 WLP327699 WVL327699 D393235 IZ393235 SV393235 ACR393235 AMN393235 AWJ393235 BGF393235 BQB393235 BZX393235 CJT393235 CTP393235 DDL393235 DNH393235 DXD393235 EGZ393235 EQV393235 FAR393235 FKN393235 FUJ393235 GEF393235 GOB393235 GXX393235 HHT393235 HRP393235 IBL393235 ILH393235 IVD393235 JEZ393235 JOV393235 JYR393235 KIN393235 KSJ393235 LCF393235 LMB393235 LVX393235 MFT393235 MPP393235 MZL393235 NJH393235 NTD393235 OCZ393235 OMV393235 OWR393235 PGN393235 PQJ393235 QAF393235 QKB393235 QTX393235 RDT393235 RNP393235 RXL393235 SHH393235 SRD393235 TAZ393235 TKV393235 TUR393235 UEN393235 UOJ393235 UYF393235 VIB393235 VRX393235 WBT393235 WLP393235 WVL393235 D458771 IZ458771 SV458771 ACR458771 AMN458771 AWJ458771 BGF458771 BQB458771 BZX458771 CJT458771 CTP458771 DDL458771 DNH458771 DXD458771 EGZ458771 EQV458771 FAR458771 FKN458771 FUJ458771 GEF458771 GOB458771 GXX458771 HHT458771 HRP458771 IBL458771 ILH458771 IVD458771 JEZ458771 JOV458771 JYR458771 KIN458771 KSJ458771 LCF458771 LMB458771 LVX458771 MFT458771 MPP458771 MZL458771 NJH458771 NTD458771 OCZ458771 OMV458771 OWR458771 PGN458771 PQJ458771 QAF458771 QKB458771 QTX458771 RDT458771 RNP458771 RXL458771 SHH458771 SRD458771 TAZ458771 TKV458771 TUR458771 UEN458771 UOJ458771 UYF458771 VIB458771 VRX458771 WBT458771 WLP458771 WVL458771 D524307 IZ524307 SV524307 ACR524307 AMN524307 AWJ524307 BGF524307 BQB524307 BZX524307 CJT524307 CTP524307 DDL524307 DNH524307 DXD524307 EGZ524307 EQV524307 FAR524307 FKN524307 FUJ524307 GEF524307 GOB524307 GXX524307 HHT524307 HRP524307 IBL524307 ILH524307 IVD524307 JEZ524307 JOV524307 JYR524307 KIN524307 KSJ524307 LCF524307 LMB524307 LVX524307 MFT524307 MPP524307 MZL524307 NJH524307 NTD524307 OCZ524307 OMV524307 OWR524307 PGN524307 PQJ524307 QAF524307 QKB524307 QTX524307 RDT524307 RNP524307 RXL524307 SHH524307 SRD524307 TAZ524307 TKV524307 TUR524307 UEN524307 UOJ524307 UYF524307 VIB524307 VRX524307 WBT524307 WLP524307 WVL524307 D589843 IZ589843 SV589843 ACR589843 AMN589843 AWJ589843 BGF589843 BQB589843 BZX589843 CJT589843 CTP589843 DDL589843 DNH589843 DXD589843 EGZ589843 EQV589843 FAR589843 FKN589843 FUJ589843 GEF589843 GOB589843 GXX589843 HHT589843 HRP589843 IBL589843 ILH589843 IVD589843 JEZ589843 JOV589843 JYR589843 KIN589843 KSJ589843 LCF589843 LMB589843 LVX589843 MFT589843 MPP589843 MZL589843 NJH589843 NTD589843 OCZ589843 OMV589843 OWR589843 PGN589843 PQJ589843 QAF589843 QKB589843 QTX589843 RDT589843 RNP589843 RXL589843 SHH589843 SRD589843 TAZ589843 TKV589843 TUR589843 UEN589843 UOJ589843 UYF589843 VIB589843 VRX589843 WBT589843 WLP589843 WVL589843 D655379 IZ655379 SV655379 ACR655379 AMN655379 AWJ655379 BGF655379 BQB655379 BZX655379 CJT655379 CTP655379 DDL655379 DNH655379 DXD655379 EGZ655379 EQV655379 FAR655379 FKN655379 FUJ655379 GEF655379 GOB655379 GXX655379 HHT655379 HRP655379 IBL655379 ILH655379 IVD655379 JEZ655379 JOV655379 JYR655379 KIN655379 KSJ655379 LCF655379 LMB655379 LVX655379 MFT655379 MPP655379 MZL655379 NJH655379 NTD655379 OCZ655379 OMV655379 OWR655379 PGN655379 PQJ655379 QAF655379 QKB655379 QTX655379 RDT655379 RNP655379 RXL655379 SHH655379 SRD655379 TAZ655379 TKV655379 TUR655379 UEN655379 UOJ655379 UYF655379 VIB655379 VRX655379 WBT655379 WLP655379 WVL655379 D720915 IZ720915 SV720915 ACR720915 AMN720915 AWJ720915 BGF720915 BQB720915 BZX720915 CJT720915 CTP720915 DDL720915 DNH720915 DXD720915 EGZ720915 EQV720915 FAR720915 FKN720915 FUJ720915 GEF720915 GOB720915 GXX720915 HHT720915 HRP720915 IBL720915 ILH720915 IVD720915 JEZ720915 JOV720915 JYR720915 KIN720915 KSJ720915 LCF720915 LMB720915 LVX720915 MFT720915 MPP720915 MZL720915 NJH720915 NTD720915 OCZ720915 OMV720915 OWR720915 PGN720915 PQJ720915 QAF720915 QKB720915 QTX720915 RDT720915 RNP720915 RXL720915 SHH720915 SRD720915 TAZ720915 TKV720915 TUR720915 UEN720915 UOJ720915 UYF720915 VIB720915 VRX720915 WBT720915 WLP720915 WVL720915 D786451 IZ786451 SV786451 ACR786451 AMN786451 AWJ786451 BGF786451 BQB786451 BZX786451 CJT786451 CTP786451 DDL786451 DNH786451 DXD786451 EGZ786451 EQV786451 FAR786451 FKN786451 FUJ786451 GEF786451 GOB786451 GXX786451 HHT786451 HRP786451 IBL786451 ILH786451 IVD786451 JEZ786451 JOV786451 JYR786451 KIN786451 KSJ786451 LCF786451 LMB786451 LVX786451 MFT786451 MPP786451 MZL786451 NJH786451 NTD786451 OCZ786451 OMV786451 OWR786451 PGN786451 PQJ786451 QAF786451 QKB786451 QTX786451 RDT786451 RNP786451 RXL786451 SHH786451 SRD786451 TAZ786451 TKV786451 TUR786451 UEN786451 UOJ786451 UYF786451 VIB786451 VRX786451 WBT786451 WLP786451 WVL786451 D851987 IZ851987 SV851987 ACR851987 AMN851987 AWJ851987 BGF851987 BQB851987 BZX851987 CJT851987 CTP851987 DDL851987 DNH851987 DXD851987 EGZ851987 EQV851987 FAR851987 FKN851987 FUJ851987 GEF851987 GOB851987 GXX851987 HHT851987 HRP851987 IBL851987 ILH851987 IVD851987 JEZ851987 JOV851987 JYR851987 KIN851987 KSJ851987 LCF851987 LMB851987 LVX851987 MFT851987 MPP851987 MZL851987 NJH851987 NTD851987 OCZ851987 OMV851987 OWR851987 PGN851987 PQJ851987 QAF851987 QKB851987 QTX851987 RDT851987 RNP851987 RXL851987 SHH851987 SRD851987 TAZ851987 TKV851987 TUR851987 UEN851987 UOJ851987 UYF851987 VIB851987 VRX851987 WBT851987 WLP851987 WVL851987 D917523 IZ917523 SV917523 ACR917523 AMN917523 AWJ917523 BGF917523 BQB917523 BZX917523 CJT917523 CTP917523 DDL917523 DNH917523 DXD917523 EGZ917523 EQV917523 FAR917523 FKN917523 FUJ917523 GEF917523 GOB917523 GXX917523 HHT917523 HRP917523 IBL917523 ILH917523 IVD917523 JEZ917523 JOV917523 JYR917523 KIN917523 KSJ917523 LCF917523 LMB917523 LVX917523 MFT917523 MPP917523 MZL917523 NJH917523 NTD917523 OCZ917523 OMV917523 OWR917523 PGN917523 PQJ917523 QAF917523 QKB917523 QTX917523 RDT917523 RNP917523 RXL917523 SHH917523 SRD917523 TAZ917523 TKV917523 TUR917523 UEN917523 UOJ917523 UYF917523 VIB917523 VRX917523 WBT917523 WLP917523 WVL917523 D983059 IZ983059 SV983059 ACR983059 AMN983059 AWJ983059 BGF983059 BQB983059 BZX983059 CJT983059 CTP983059 DDL983059 DNH983059 DXD983059 EGZ983059 EQV983059 FAR983059 FKN983059 FUJ983059 GEF983059 GOB983059 GXX983059 HHT983059 HRP983059 IBL983059 ILH983059 IVD983059 JEZ983059 JOV983059 JYR983059 KIN983059 KSJ983059 LCF983059 LMB983059 LVX983059 MFT983059 MPP983059 MZL983059 NJH983059 NTD983059 OCZ983059 OMV983059 OWR983059 PGN983059 PQJ983059 QAF983059 QKB983059 QTX983059 RDT983059 RNP983059 RXL983059 SHH983059 SRD983059 TAZ983059 TKV983059 TUR983059 UEN983059 UOJ983059 UYF983059 VIB983059 VRX983059 WBT983059 WLP983059 WVL983059" xr:uid="{7F14C4C8-E31A-4C3D-BBC7-E29B88294699}">
      <formula1>$Z$332:$Z$333</formula1>
    </dataValidation>
  </dataValidations>
  <printOptions horizontalCentered="1"/>
  <pageMargins left="0.57999999999999996" right="0.56999999999999995" top="0.66" bottom="0.46" header="0.51181102362204722" footer="0.28999999999999998"/>
  <pageSetup paperSize="9" scale="55" fitToHeight="2" orientation="portrait" horizontalDpi="4294967293" r:id="rId1"/>
  <headerFooter alignWithMargins="0"/>
  <rowBreaks count="1" manualBreakCount="1">
    <brk id="87" min="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B0FEE-F69F-4988-99BD-0D0B99F43ABB}">
  <dimension ref="A1:BV987"/>
  <sheetViews>
    <sheetView showGridLines="0" topLeftCell="A143" zoomScale="80" zoomScaleNormal="80" workbookViewId="0">
      <selection activeCell="E129" sqref="E129:F145"/>
    </sheetView>
  </sheetViews>
  <sheetFormatPr defaultColWidth="12.5546875" defaultRowHeight="13.2" x14ac:dyDescent="0.25"/>
  <cols>
    <col min="1" max="1" width="6.5546875" style="1" customWidth="1"/>
    <col min="2" max="2" width="52.5546875" customWidth="1"/>
    <col min="3" max="4" width="16.44140625" customWidth="1"/>
    <col min="5" max="7" width="15.77734375" customWidth="1"/>
    <col min="8" max="8" width="8.5546875" customWidth="1"/>
    <col min="25" max="25" width="7.77734375" customWidth="1"/>
    <col min="26" max="26" width="6.44140625" customWidth="1"/>
    <col min="27" max="27" width="8.21875" customWidth="1"/>
    <col min="30" max="30" width="1.5546875" bestFit="1" customWidth="1"/>
    <col min="32" max="32" width="1.5546875" bestFit="1" customWidth="1"/>
    <col min="34" max="34" width="1.5546875" bestFit="1" customWidth="1"/>
    <col min="35" max="35" width="6.77734375" customWidth="1"/>
    <col min="36" max="36" width="1.5546875" bestFit="1" customWidth="1"/>
    <col min="39" max="39" width="6.21875" hidden="1" customWidth="1"/>
    <col min="40" max="40" width="22.77734375" hidden="1" customWidth="1"/>
    <col min="41" max="41" width="8.77734375" hidden="1" customWidth="1"/>
    <col min="42" max="42" width="11" hidden="1" customWidth="1"/>
    <col min="43" max="43" width="10" hidden="1" customWidth="1"/>
    <col min="44" max="44" width="7.77734375" hidden="1" customWidth="1"/>
    <col min="45" max="45" width="9.44140625" hidden="1" customWidth="1"/>
    <col min="46" max="46" width="8.44140625" hidden="1" customWidth="1"/>
    <col min="47" max="47" width="9" hidden="1" customWidth="1"/>
    <col min="48" max="48" width="11" hidden="1" customWidth="1"/>
    <col min="49" max="49" width="12.5546875" hidden="1" customWidth="1"/>
    <col min="50" max="50" width="14.44140625" hidden="1" customWidth="1"/>
    <col min="51" max="51" width="23.5546875" hidden="1" customWidth="1"/>
    <col min="52" max="58" width="12.5546875" hidden="1" customWidth="1"/>
    <col min="59" max="59" width="17.5546875" hidden="1" customWidth="1"/>
    <col min="60" max="66" width="12.5546875" hidden="1" customWidth="1"/>
    <col min="67" max="67" width="17.5546875" hidden="1" customWidth="1"/>
    <col min="68" max="69" width="12.5546875" hidden="1" customWidth="1"/>
    <col min="70" max="70" width="12.77734375" hidden="1" customWidth="1"/>
    <col min="71" max="71" width="12.44140625" hidden="1" customWidth="1"/>
    <col min="72" max="73" width="12.5546875" hidden="1" customWidth="1"/>
    <col min="257" max="257" width="6.5546875" customWidth="1"/>
    <col min="258" max="258" width="52.5546875" customWidth="1"/>
    <col min="259" max="260" width="16.44140625" customWidth="1"/>
    <col min="261" max="263" width="15.77734375" customWidth="1"/>
    <col min="264" max="264" width="8.5546875" customWidth="1"/>
    <col min="281" max="281" width="7.77734375" customWidth="1"/>
    <col min="282" max="282" width="6.44140625" customWidth="1"/>
    <col min="283" max="283" width="8.21875" customWidth="1"/>
    <col min="286" max="286" width="1.5546875" bestFit="1" customWidth="1"/>
    <col min="288" max="288" width="1.5546875" bestFit="1" customWidth="1"/>
    <col min="290" max="290" width="1.5546875" bestFit="1" customWidth="1"/>
    <col min="291" max="291" width="6.77734375" customWidth="1"/>
    <col min="292" max="292" width="1.5546875" bestFit="1" customWidth="1"/>
    <col min="295" max="329" width="0" hidden="1" customWidth="1"/>
    <col min="513" max="513" width="6.5546875" customWidth="1"/>
    <col min="514" max="514" width="52.5546875" customWidth="1"/>
    <col min="515" max="516" width="16.44140625" customWidth="1"/>
    <col min="517" max="519" width="15.77734375" customWidth="1"/>
    <col min="520" max="520" width="8.5546875" customWidth="1"/>
    <col min="537" max="537" width="7.77734375" customWidth="1"/>
    <col min="538" max="538" width="6.44140625" customWidth="1"/>
    <col min="539" max="539" width="8.21875" customWidth="1"/>
    <col min="542" max="542" width="1.5546875" bestFit="1" customWidth="1"/>
    <col min="544" max="544" width="1.5546875" bestFit="1" customWidth="1"/>
    <col min="546" max="546" width="1.5546875" bestFit="1" customWidth="1"/>
    <col min="547" max="547" width="6.77734375" customWidth="1"/>
    <col min="548" max="548" width="1.5546875" bestFit="1" customWidth="1"/>
    <col min="551" max="585" width="0" hidden="1" customWidth="1"/>
    <col min="769" max="769" width="6.5546875" customWidth="1"/>
    <col min="770" max="770" width="52.5546875" customWidth="1"/>
    <col min="771" max="772" width="16.44140625" customWidth="1"/>
    <col min="773" max="775" width="15.77734375" customWidth="1"/>
    <col min="776" max="776" width="8.5546875" customWidth="1"/>
    <col min="793" max="793" width="7.77734375" customWidth="1"/>
    <col min="794" max="794" width="6.44140625" customWidth="1"/>
    <col min="795" max="795" width="8.21875" customWidth="1"/>
    <col min="798" max="798" width="1.5546875" bestFit="1" customWidth="1"/>
    <col min="800" max="800" width="1.5546875" bestFit="1" customWidth="1"/>
    <col min="802" max="802" width="1.5546875" bestFit="1" customWidth="1"/>
    <col min="803" max="803" width="6.77734375" customWidth="1"/>
    <col min="804" max="804" width="1.5546875" bestFit="1" customWidth="1"/>
    <col min="807" max="841" width="0" hidden="1" customWidth="1"/>
    <col min="1025" max="1025" width="6.5546875" customWidth="1"/>
    <col min="1026" max="1026" width="52.5546875" customWidth="1"/>
    <col min="1027" max="1028" width="16.44140625" customWidth="1"/>
    <col min="1029" max="1031" width="15.77734375" customWidth="1"/>
    <col min="1032" max="1032" width="8.5546875" customWidth="1"/>
    <col min="1049" max="1049" width="7.77734375" customWidth="1"/>
    <col min="1050" max="1050" width="6.44140625" customWidth="1"/>
    <col min="1051" max="1051" width="8.21875" customWidth="1"/>
    <col min="1054" max="1054" width="1.5546875" bestFit="1" customWidth="1"/>
    <col min="1056" max="1056" width="1.5546875" bestFit="1" customWidth="1"/>
    <col min="1058" max="1058" width="1.5546875" bestFit="1" customWidth="1"/>
    <col min="1059" max="1059" width="6.77734375" customWidth="1"/>
    <col min="1060" max="1060" width="1.5546875" bestFit="1" customWidth="1"/>
    <col min="1063" max="1097" width="0" hidden="1" customWidth="1"/>
    <col min="1281" max="1281" width="6.5546875" customWidth="1"/>
    <col min="1282" max="1282" width="52.5546875" customWidth="1"/>
    <col min="1283" max="1284" width="16.44140625" customWidth="1"/>
    <col min="1285" max="1287" width="15.77734375" customWidth="1"/>
    <col min="1288" max="1288" width="8.5546875" customWidth="1"/>
    <col min="1305" max="1305" width="7.77734375" customWidth="1"/>
    <col min="1306" max="1306" width="6.44140625" customWidth="1"/>
    <col min="1307" max="1307" width="8.21875" customWidth="1"/>
    <col min="1310" max="1310" width="1.5546875" bestFit="1" customWidth="1"/>
    <col min="1312" max="1312" width="1.5546875" bestFit="1" customWidth="1"/>
    <col min="1314" max="1314" width="1.5546875" bestFit="1" customWidth="1"/>
    <col min="1315" max="1315" width="6.77734375" customWidth="1"/>
    <col min="1316" max="1316" width="1.5546875" bestFit="1" customWidth="1"/>
    <col min="1319" max="1353" width="0" hidden="1" customWidth="1"/>
    <col min="1537" max="1537" width="6.5546875" customWidth="1"/>
    <col min="1538" max="1538" width="52.5546875" customWidth="1"/>
    <col min="1539" max="1540" width="16.44140625" customWidth="1"/>
    <col min="1541" max="1543" width="15.77734375" customWidth="1"/>
    <col min="1544" max="1544" width="8.5546875" customWidth="1"/>
    <col min="1561" max="1561" width="7.77734375" customWidth="1"/>
    <col min="1562" max="1562" width="6.44140625" customWidth="1"/>
    <col min="1563" max="1563" width="8.21875" customWidth="1"/>
    <col min="1566" max="1566" width="1.5546875" bestFit="1" customWidth="1"/>
    <col min="1568" max="1568" width="1.5546875" bestFit="1" customWidth="1"/>
    <col min="1570" max="1570" width="1.5546875" bestFit="1" customWidth="1"/>
    <col min="1571" max="1571" width="6.77734375" customWidth="1"/>
    <col min="1572" max="1572" width="1.5546875" bestFit="1" customWidth="1"/>
    <col min="1575" max="1609" width="0" hidden="1" customWidth="1"/>
    <col min="1793" max="1793" width="6.5546875" customWidth="1"/>
    <col min="1794" max="1794" width="52.5546875" customWidth="1"/>
    <col min="1795" max="1796" width="16.44140625" customWidth="1"/>
    <col min="1797" max="1799" width="15.77734375" customWidth="1"/>
    <col min="1800" max="1800" width="8.5546875" customWidth="1"/>
    <col min="1817" max="1817" width="7.77734375" customWidth="1"/>
    <col min="1818" max="1818" width="6.44140625" customWidth="1"/>
    <col min="1819" max="1819" width="8.21875" customWidth="1"/>
    <col min="1822" max="1822" width="1.5546875" bestFit="1" customWidth="1"/>
    <col min="1824" max="1824" width="1.5546875" bestFit="1" customWidth="1"/>
    <col min="1826" max="1826" width="1.5546875" bestFit="1" customWidth="1"/>
    <col min="1827" max="1827" width="6.77734375" customWidth="1"/>
    <col min="1828" max="1828" width="1.5546875" bestFit="1" customWidth="1"/>
    <col min="1831" max="1865" width="0" hidden="1" customWidth="1"/>
    <col min="2049" max="2049" width="6.5546875" customWidth="1"/>
    <col min="2050" max="2050" width="52.5546875" customWidth="1"/>
    <col min="2051" max="2052" width="16.44140625" customWidth="1"/>
    <col min="2053" max="2055" width="15.77734375" customWidth="1"/>
    <col min="2056" max="2056" width="8.5546875" customWidth="1"/>
    <col min="2073" max="2073" width="7.77734375" customWidth="1"/>
    <col min="2074" max="2074" width="6.44140625" customWidth="1"/>
    <col min="2075" max="2075" width="8.21875" customWidth="1"/>
    <col min="2078" max="2078" width="1.5546875" bestFit="1" customWidth="1"/>
    <col min="2080" max="2080" width="1.5546875" bestFit="1" customWidth="1"/>
    <col min="2082" max="2082" width="1.5546875" bestFit="1" customWidth="1"/>
    <col min="2083" max="2083" width="6.77734375" customWidth="1"/>
    <col min="2084" max="2084" width="1.5546875" bestFit="1" customWidth="1"/>
    <col min="2087" max="2121" width="0" hidden="1" customWidth="1"/>
    <col min="2305" max="2305" width="6.5546875" customWidth="1"/>
    <col min="2306" max="2306" width="52.5546875" customWidth="1"/>
    <col min="2307" max="2308" width="16.44140625" customWidth="1"/>
    <col min="2309" max="2311" width="15.77734375" customWidth="1"/>
    <col min="2312" max="2312" width="8.5546875" customWidth="1"/>
    <col min="2329" max="2329" width="7.77734375" customWidth="1"/>
    <col min="2330" max="2330" width="6.44140625" customWidth="1"/>
    <col min="2331" max="2331" width="8.21875" customWidth="1"/>
    <col min="2334" max="2334" width="1.5546875" bestFit="1" customWidth="1"/>
    <col min="2336" max="2336" width="1.5546875" bestFit="1" customWidth="1"/>
    <col min="2338" max="2338" width="1.5546875" bestFit="1" customWidth="1"/>
    <col min="2339" max="2339" width="6.77734375" customWidth="1"/>
    <col min="2340" max="2340" width="1.5546875" bestFit="1" customWidth="1"/>
    <col min="2343" max="2377" width="0" hidden="1" customWidth="1"/>
    <col min="2561" max="2561" width="6.5546875" customWidth="1"/>
    <col min="2562" max="2562" width="52.5546875" customWidth="1"/>
    <col min="2563" max="2564" width="16.44140625" customWidth="1"/>
    <col min="2565" max="2567" width="15.77734375" customWidth="1"/>
    <col min="2568" max="2568" width="8.5546875" customWidth="1"/>
    <col min="2585" max="2585" width="7.77734375" customWidth="1"/>
    <col min="2586" max="2586" width="6.44140625" customWidth="1"/>
    <col min="2587" max="2587" width="8.21875" customWidth="1"/>
    <col min="2590" max="2590" width="1.5546875" bestFit="1" customWidth="1"/>
    <col min="2592" max="2592" width="1.5546875" bestFit="1" customWidth="1"/>
    <col min="2594" max="2594" width="1.5546875" bestFit="1" customWidth="1"/>
    <col min="2595" max="2595" width="6.77734375" customWidth="1"/>
    <col min="2596" max="2596" width="1.5546875" bestFit="1" customWidth="1"/>
    <col min="2599" max="2633" width="0" hidden="1" customWidth="1"/>
    <col min="2817" max="2817" width="6.5546875" customWidth="1"/>
    <col min="2818" max="2818" width="52.5546875" customWidth="1"/>
    <col min="2819" max="2820" width="16.44140625" customWidth="1"/>
    <col min="2821" max="2823" width="15.77734375" customWidth="1"/>
    <col min="2824" max="2824" width="8.5546875" customWidth="1"/>
    <col min="2841" max="2841" width="7.77734375" customWidth="1"/>
    <col min="2842" max="2842" width="6.44140625" customWidth="1"/>
    <col min="2843" max="2843" width="8.21875" customWidth="1"/>
    <col min="2846" max="2846" width="1.5546875" bestFit="1" customWidth="1"/>
    <col min="2848" max="2848" width="1.5546875" bestFit="1" customWidth="1"/>
    <col min="2850" max="2850" width="1.5546875" bestFit="1" customWidth="1"/>
    <col min="2851" max="2851" width="6.77734375" customWidth="1"/>
    <col min="2852" max="2852" width="1.5546875" bestFit="1" customWidth="1"/>
    <col min="2855" max="2889" width="0" hidden="1" customWidth="1"/>
    <col min="3073" max="3073" width="6.5546875" customWidth="1"/>
    <col min="3074" max="3074" width="52.5546875" customWidth="1"/>
    <col min="3075" max="3076" width="16.44140625" customWidth="1"/>
    <col min="3077" max="3079" width="15.77734375" customWidth="1"/>
    <col min="3080" max="3080" width="8.5546875" customWidth="1"/>
    <col min="3097" max="3097" width="7.77734375" customWidth="1"/>
    <col min="3098" max="3098" width="6.44140625" customWidth="1"/>
    <col min="3099" max="3099" width="8.21875" customWidth="1"/>
    <col min="3102" max="3102" width="1.5546875" bestFit="1" customWidth="1"/>
    <col min="3104" max="3104" width="1.5546875" bestFit="1" customWidth="1"/>
    <col min="3106" max="3106" width="1.5546875" bestFit="1" customWidth="1"/>
    <col min="3107" max="3107" width="6.77734375" customWidth="1"/>
    <col min="3108" max="3108" width="1.5546875" bestFit="1" customWidth="1"/>
    <col min="3111" max="3145" width="0" hidden="1" customWidth="1"/>
    <col min="3329" max="3329" width="6.5546875" customWidth="1"/>
    <col min="3330" max="3330" width="52.5546875" customWidth="1"/>
    <col min="3331" max="3332" width="16.44140625" customWidth="1"/>
    <col min="3333" max="3335" width="15.77734375" customWidth="1"/>
    <col min="3336" max="3336" width="8.5546875" customWidth="1"/>
    <col min="3353" max="3353" width="7.77734375" customWidth="1"/>
    <col min="3354" max="3354" width="6.44140625" customWidth="1"/>
    <col min="3355" max="3355" width="8.21875" customWidth="1"/>
    <col min="3358" max="3358" width="1.5546875" bestFit="1" customWidth="1"/>
    <col min="3360" max="3360" width="1.5546875" bestFit="1" customWidth="1"/>
    <col min="3362" max="3362" width="1.5546875" bestFit="1" customWidth="1"/>
    <col min="3363" max="3363" width="6.77734375" customWidth="1"/>
    <col min="3364" max="3364" width="1.5546875" bestFit="1" customWidth="1"/>
    <col min="3367" max="3401" width="0" hidden="1" customWidth="1"/>
    <col min="3585" max="3585" width="6.5546875" customWidth="1"/>
    <col min="3586" max="3586" width="52.5546875" customWidth="1"/>
    <col min="3587" max="3588" width="16.44140625" customWidth="1"/>
    <col min="3589" max="3591" width="15.77734375" customWidth="1"/>
    <col min="3592" max="3592" width="8.5546875" customWidth="1"/>
    <col min="3609" max="3609" width="7.77734375" customWidth="1"/>
    <col min="3610" max="3610" width="6.44140625" customWidth="1"/>
    <col min="3611" max="3611" width="8.21875" customWidth="1"/>
    <col min="3614" max="3614" width="1.5546875" bestFit="1" customWidth="1"/>
    <col min="3616" max="3616" width="1.5546875" bestFit="1" customWidth="1"/>
    <col min="3618" max="3618" width="1.5546875" bestFit="1" customWidth="1"/>
    <col min="3619" max="3619" width="6.77734375" customWidth="1"/>
    <col min="3620" max="3620" width="1.5546875" bestFit="1" customWidth="1"/>
    <col min="3623" max="3657" width="0" hidden="1" customWidth="1"/>
    <col min="3841" max="3841" width="6.5546875" customWidth="1"/>
    <col min="3842" max="3842" width="52.5546875" customWidth="1"/>
    <col min="3843" max="3844" width="16.44140625" customWidth="1"/>
    <col min="3845" max="3847" width="15.77734375" customWidth="1"/>
    <col min="3848" max="3848" width="8.5546875" customWidth="1"/>
    <col min="3865" max="3865" width="7.77734375" customWidth="1"/>
    <col min="3866" max="3866" width="6.44140625" customWidth="1"/>
    <col min="3867" max="3867" width="8.21875" customWidth="1"/>
    <col min="3870" max="3870" width="1.5546875" bestFit="1" customWidth="1"/>
    <col min="3872" max="3872" width="1.5546875" bestFit="1" customWidth="1"/>
    <col min="3874" max="3874" width="1.5546875" bestFit="1" customWidth="1"/>
    <col min="3875" max="3875" width="6.77734375" customWidth="1"/>
    <col min="3876" max="3876" width="1.5546875" bestFit="1" customWidth="1"/>
    <col min="3879" max="3913" width="0" hidden="1" customWidth="1"/>
    <col min="4097" max="4097" width="6.5546875" customWidth="1"/>
    <col min="4098" max="4098" width="52.5546875" customWidth="1"/>
    <col min="4099" max="4100" width="16.44140625" customWidth="1"/>
    <col min="4101" max="4103" width="15.77734375" customWidth="1"/>
    <col min="4104" max="4104" width="8.5546875" customWidth="1"/>
    <col min="4121" max="4121" width="7.77734375" customWidth="1"/>
    <col min="4122" max="4122" width="6.44140625" customWidth="1"/>
    <col min="4123" max="4123" width="8.21875" customWidth="1"/>
    <col min="4126" max="4126" width="1.5546875" bestFit="1" customWidth="1"/>
    <col min="4128" max="4128" width="1.5546875" bestFit="1" customWidth="1"/>
    <col min="4130" max="4130" width="1.5546875" bestFit="1" customWidth="1"/>
    <col min="4131" max="4131" width="6.77734375" customWidth="1"/>
    <col min="4132" max="4132" width="1.5546875" bestFit="1" customWidth="1"/>
    <col min="4135" max="4169" width="0" hidden="1" customWidth="1"/>
    <col min="4353" max="4353" width="6.5546875" customWidth="1"/>
    <col min="4354" max="4354" width="52.5546875" customWidth="1"/>
    <col min="4355" max="4356" width="16.44140625" customWidth="1"/>
    <col min="4357" max="4359" width="15.77734375" customWidth="1"/>
    <col min="4360" max="4360" width="8.5546875" customWidth="1"/>
    <col min="4377" max="4377" width="7.77734375" customWidth="1"/>
    <col min="4378" max="4378" width="6.44140625" customWidth="1"/>
    <col min="4379" max="4379" width="8.21875" customWidth="1"/>
    <col min="4382" max="4382" width="1.5546875" bestFit="1" customWidth="1"/>
    <col min="4384" max="4384" width="1.5546875" bestFit="1" customWidth="1"/>
    <col min="4386" max="4386" width="1.5546875" bestFit="1" customWidth="1"/>
    <col min="4387" max="4387" width="6.77734375" customWidth="1"/>
    <col min="4388" max="4388" width="1.5546875" bestFit="1" customWidth="1"/>
    <col min="4391" max="4425" width="0" hidden="1" customWidth="1"/>
    <col min="4609" max="4609" width="6.5546875" customWidth="1"/>
    <col min="4610" max="4610" width="52.5546875" customWidth="1"/>
    <col min="4611" max="4612" width="16.44140625" customWidth="1"/>
    <col min="4613" max="4615" width="15.77734375" customWidth="1"/>
    <col min="4616" max="4616" width="8.5546875" customWidth="1"/>
    <col min="4633" max="4633" width="7.77734375" customWidth="1"/>
    <col min="4634" max="4634" width="6.44140625" customWidth="1"/>
    <col min="4635" max="4635" width="8.21875" customWidth="1"/>
    <col min="4638" max="4638" width="1.5546875" bestFit="1" customWidth="1"/>
    <col min="4640" max="4640" width="1.5546875" bestFit="1" customWidth="1"/>
    <col min="4642" max="4642" width="1.5546875" bestFit="1" customWidth="1"/>
    <col min="4643" max="4643" width="6.77734375" customWidth="1"/>
    <col min="4644" max="4644" width="1.5546875" bestFit="1" customWidth="1"/>
    <col min="4647" max="4681" width="0" hidden="1" customWidth="1"/>
    <col min="4865" max="4865" width="6.5546875" customWidth="1"/>
    <col min="4866" max="4866" width="52.5546875" customWidth="1"/>
    <col min="4867" max="4868" width="16.44140625" customWidth="1"/>
    <col min="4869" max="4871" width="15.77734375" customWidth="1"/>
    <col min="4872" max="4872" width="8.5546875" customWidth="1"/>
    <col min="4889" max="4889" width="7.77734375" customWidth="1"/>
    <col min="4890" max="4890" width="6.44140625" customWidth="1"/>
    <col min="4891" max="4891" width="8.21875" customWidth="1"/>
    <col min="4894" max="4894" width="1.5546875" bestFit="1" customWidth="1"/>
    <col min="4896" max="4896" width="1.5546875" bestFit="1" customWidth="1"/>
    <col min="4898" max="4898" width="1.5546875" bestFit="1" customWidth="1"/>
    <col min="4899" max="4899" width="6.77734375" customWidth="1"/>
    <col min="4900" max="4900" width="1.5546875" bestFit="1" customWidth="1"/>
    <col min="4903" max="4937" width="0" hidden="1" customWidth="1"/>
    <col min="5121" max="5121" width="6.5546875" customWidth="1"/>
    <col min="5122" max="5122" width="52.5546875" customWidth="1"/>
    <col min="5123" max="5124" width="16.44140625" customWidth="1"/>
    <col min="5125" max="5127" width="15.77734375" customWidth="1"/>
    <col min="5128" max="5128" width="8.5546875" customWidth="1"/>
    <col min="5145" max="5145" width="7.77734375" customWidth="1"/>
    <col min="5146" max="5146" width="6.44140625" customWidth="1"/>
    <col min="5147" max="5147" width="8.21875" customWidth="1"/>
    <col min="5150" max="5150" width="1.5546875" bestFit="1" customWidth="1"/>
    <col min="5152" max="5152" width="1.5546875" bestFit="1" customWidth="1"/>
    <col min="5154" max="5154" width="1.5546875" bestFit="1" customWidth="1"/>
    <col min="5155" max="5155" width="6.77734375" customWidth="1"/>
    <col min="5156" max="5156" width="1.5546875" bestFit="1" customWidth="1"/>
    <col min="5159" max="5193" width="0" hidden="1" customWidth="1"/>
    <col min="5377" max="5377" width="6.5546875" customWidth="1"/>
    <col min="5378" max="5378" width="52.5546875" customWidth="1"/>
    <col min="5379" max="5380" width="16.44140625" customWidth="1"/>
    <col min="5381" max="5383" width="15.77734375" customWidth="1"/>
    <col min="5384" max="5384" width="8.5546875" customWidth="1"/>
    <col min="5401" max="5401" width="7.77734375" customWidth="1"/>
    <col min="5402" max="5402" width="6.44140625" customWidth="1"/>
    <col min="5403" max="5403" width="8.21875" customWidth="1"/>
    <col min="5406" max="5406" width="1.5546875" bestFit="1" customWidth="1"/>
    <col min="5408" max="5408" width="1.5546875" bestFit="1" customWidth="1"/>
    <col min="5410" max="5410" width="1.5546875" bestFit="1" customWidth="1"/>
    <col min="5411" max="5411" width="6.77734375" customWidth="1"/>
    <col min="5412" max="5412" width="1.5546875" bestFit="1" customWidth="1"/>
    <col min="5415" max="5449" width="0" hidden="1" customWidth="1"/>
    <col min="5633" max="5633" width="6.5546875" customWidth="1"/>
    <col min="5634" max="5634" width="52.5546875" customWidth="1"/>
    <col min="5635" max="5636" width="16.44140625" customWidth="1"/>
    <col min="5637" max="5639" width="15.77734375" customWidth="1"/>
    <col min="5640" max="5640" width="8.5546875" customWidth="1"/>
    <col min="5657" max="5657" width="7.77734375" customWidth="1"/>
    <col min="5658" max="5658" width="6.44140625" customWidth="1"/>
    <col min="5659" max="5659" width="8.21875" customWidth="1"/>
    <col min="5662" max="5662" width="1.5546875" bestFit="1" customWidth="1"/>
    <col min="5664" max="5664" width="1.5546875" bestFit="1" customWidth="1"/>
    <col min="5666" max="5666" width="1.5546875" bestFit="1" customWidth="1"/>
    <col min="5667" max="5667" width="6.77734375" customWidth="1"/>
    <col min="5668" max="5668" width="1.5546875" bestFit="1" customWidth="1"/>
    <col min="5671" max="5705" width="0" hidden="1" customWidth="1"/>
    <col min="5889" max="5889" width="6.5546875" customWidth="1"/>
    <col min="5890" max="5890" width="52.5546875" customWidth="1"/>
    <col min="5891" max="5892" width="16.44140625" customWidth="1"/>
    <col min="5893" max="5895" width="15.77734375" customWidth="1"/>
    <col min="5896" max="5896" width="8.5546875" customWidth="1"/>
    <col min="5913" max="5913" width="7.77734375" customWidth="1"/>
    <col min="5914" max="5914" width="6.44140625" customWidth="1"/>
    <col min="5915" max="5915" width="8.21875" customWidth="1"/>
    <col min="5918" max="5918" width="1.5546875" bestFit="1" customWidth="1"/>
    <col min="5920" max="5920" width="1.5546875" bestFit="1" customWidth="1"/>
    <col min="5922" max="5922" width="1.5546875" bestFit="1" customWidth="1"/>
    <col min="5923" max="5923" width="6.77734375" customWidth="1"/>
    <col min="5924" max="5924" width="1.5546875" bestFit="1" customWidth="1"/>
    <col min="5927" max="5961" width="0" hidden="1" customWidth="1"/>
    <col min="6145" max="6145" width="6.5546875" customWidth="1"/>
    <col min="6146" max="6146" width="52.5546875" customWidth="1"/>
    <col min="6147" max="6148" width="16.44140625" customWidth="1"/>
    <col min="6149" max="6151" width="15.77734375" customWidth="1"/>
    <col min="6152" max="6152" width="8.5546875" customWidth="1"/>
    <col min="6169" max="6169" width="7.77734375" customWidth="1"/>
    <col min="6170" max="6170" width="6.44140625" customWidth="1"/>
    <col min="6171" max="6171" width="8.21875" customWidth="1"/>
    <col min="6174" max="6174" width="1.5546875" bestFit="1" customWidth="1"/>
    <col min="6176" max="6176" width="1.5546875" bestFit="1" customWidth="1"/>
    <col min="6178" max="6178" width="1.5546875" bestFit="1" customWidth="1"/>
    <col min="6179" max="6179" width="6.77734375" customWidth="1"/>
    <col min="6180" max="6180" width="1.5546875" bestFit="1" customWidth="1"/>
    <col min="6183" max="6217" width="0" hidden="1" customWidth="1"/>
    <col min="6401" max="6401" width="6.5546875" customWidth="1"/>
    <col min="6402" max="6402" width="52.5546875" customWidth="1"/>
    <col min="6403" max="6404" width="16.44140625" customWidth="1"/>
    <col min="6405" max="6407" width="15.77734375" customWidth="1"/>
    <col min="6408" max="6408" width="8.5546875" customWidth="1"/>
    <col min="6425" max="6425" width="7.77734375" customWidth="1"/>
    <col min="6426" max="6426" width="6.44140625" customWidth="1"/>
    <col min="6427" max="6427" width="8.21875" customWidth="1"/>
    <col min="6430" max="6430" width="1.5546875" bestFit="1" customWidth="1"/>
    <col min="6432" max="6432" width="1.5546875" bestFit="1" customWidth="1"/>
    <col min="6434" max="6434" width="1.5546875" bestFit="1" customWidth="1"/>
    <col min="6435" max="6435" width="6.77734375" customWidth="1"/>
    <col min="6436" max="6436" width="1.5546875" bestFit="1" customWidth="1"/>
    <col min="6439" max="6473" width="0" hidden="1" customWidth="1"/>
    <col min="6657" max="6657" width="6.5546875" customWidth="1"/>
    <col min="6658" max="6658" width="52.5546875" customWidth="1"/>
    <col min="6659" max="6660" width="16.44140625" customWidth="1"/>
    <col min="6661" max="6663" width="15.77734375" customWidth="1"/>
    <col min="6664" max="6664" width="8.5546875" customWidth="1"/>
    <col min="6681" max="6681" width="7.77734375" customWidth="1"/>
    <col min="6682" max="6682" width="6.44140625" customWidth="1"/>
    <col min="6683" max="6683" width="8.21875" customWidth="1"/>
    <col min="6686" max="6686" width="1.5546875" bestFit="1" customWidth="1"/>
    <col min="6688" max="6688" width="1.5546875" bestFit="1" customWidth="1"/>
    <col min="6690" max="6690" width="1.5546875" bestFit="1" customWidth="1"/>
    <col min="6691" max="6691" width="6.77734375" customWidth="1"/>
    <col min="6692" max="6692" width="1.5546875" bestFit="1" customWidth="1"/>
    <col min="6695" max="6729" width="0" hidden="1" customWidth="1"/>
    <col min="6913" max="6913" width="6.5546875" customWidth="1"/>
    <col min="6914" max="6914" width="52.5546875" customWidth="1"/>
    <col min="6915" max="6916" width="16.44140625" customWidth="1"/>
    <col min="6917" max="6919" width="15.77734375" customWidth="1"/>
    <col min="6920" max="6920" width="8.5546875" customWidth="1"/>
    <col min="6937" max="6937" width="7.77734375" customWidth="1"/>
    <col min="6938" max="6938" width="6.44140625" customWidth="1"/>
    <col min="6939" max="6939" width="8.21875" customWidth="1"/>
    <col min="6942" max="6942" width="1.5546875" bestFit="1" customWidth="1"/>
    <col min="6944" max="6944" width="1.5546875" bestFit="1" customWidth="1"/>
    <col min="6946" max="6946" width="1.5546875" bestFit="1" customWidth="1"/>
    <col min="6947" max="6947" width="6.77734375" customWidth="1"/>
    <col min="6948" max="6948" width="1.5546875" bestFit="1" customWidth="1"/>
    <col min="6951" max="6985" width="0" hidden="1" customWidth="1"/>
    <col min="7169" max="7169" width="6.5546875" customWidth="1"/>
    <col min="7170" max="7170" width="52.5546875" customWidth="1"/>
    <col min="7171" max="7172" width="16.44140625" customWidth="1"/>
    <col min="7173" max="7175" width="15.77734375" customWidth="1"/>
    <col min="7176" max="7176" width="8.5546875" customWidth="1"/>
    <col min="7193" max="7193" width="7.77734375" customWidth="1"/>
    <col min="7194" max="7194" width="6.44140625" customWidth="1"/>
    <col min="7195" max="7195" width="8.21875" customWidth="1"/>
    <col min="7198" max="7198" width="1.5546875" bestFit="1" customWidth="1"/>
    <col min="7200" max="7200" width="1.5546875" bestFit="1" customWidth="1"/>
    <col min="7202" max="7202" width="1.5546875" bestFit="1" customWidth="1"/>
    <col min="7203" max="7203" width="6.77734375" customWidth="1"/>
    <col min="7204" max="7204" width="1.5546875" bestFit="1" customWidth="1"/>
    <col min="7207" max="7241" width="0" hidden="1" customWidth="1"/>
    <col min="7425" max="7425" width="6.5546875" customWidth="1"/>
    <col min="7426" max="7426" width="52.5546875" customWidth="1"/>
    <col min="7427" max="7428" width="16.44140625" customWidth="1"/>
    <col min="7429" max="7431" width="15.77734375" customWidth="1"/>
    <col min="7432" max="7432" width="8.5546875" customWidth="1"/>
    <col min="7449" max="7449" width="7.77734375" customWidth="1"/>
    <col min="7450" max="7450" width="6.44140625" customWidth="1"/>
    <col min="7451" max="7451" width="8.21875" customWidth="1"/>
    <col min="7454" max="7454" width="1.5546875" bestFit="1" customWidth="1"/>
    <col min="7456" max="7456" width="1.5546875" bestFit="1" customWidth="1"/>
    <col min="7458" max="7458" width="1.5546875" bestFit="1" customWidth="1"/>
    <col min="7459" max="7459" width="6.77734375" customWidth="1"/>
    <col min="7460" max="7460" width="1.5546875" bestFit="1" customWidth="1"/>
    <col min="7463" max="7497" width="0" hidden="1" customWidth="1"/>
    <col min="7681" max="7681" width="6.5546875" customWidth="1"/>
    <col min="7682" max="7682" width="52.5546875" customWidth="1"/>
    <col min="7683" max="7684" width="16.44140625" customWidth="1"/>
    <col min="7685" max="7687" width="15.77734375" customWidth="1"/>
    <col min="7688" max="7688" width="8.5546875" customWidth="1"/>
    <col min="7705" max="7705" width="7.77734375" customWidth="1"/>
    <col min="7706" max="7706" width="6.44140625" customWidth="1"/>
    <col min="7707" max="7707" width="8.21875" customWidth="1"/>
    <col min="7710" max="7710" width="1.5546875" bestFit="1" customWidth="1"/>
    <col min="7712" max="7712" width="1.5546875" bestFit="1" customWidth="1"/>
    <col min="7714" max="7714" width="1.5546875" bestFit="1" customWidth="1"/>
    <col min="7715" max="7715" width="6.77734375" customWidth="1"/>
    <col min="7716" max="7716" width="1.5546875" bestFit="1" customWidth="1"/>
    <col min="7719" max="7753" width="0" hidden="1" customWidth="1"/>
    <col min="7937" max="7937" width="6.5546875" customWidth="1"/>
    <col min="7938" max="7938" width="52.5546875" customWidth="1"/>
    <col min="7939" max="7940" width="16.44140625" customWidth="1"/>
    <col min="7941" max="7943" width="15.77734375" customWidth="1"/>
    <col min="7944" max="7944" width="8.5546875" customWidth="1"/>
    <col min="7961" max="7961" width="7.77734375" customWidth="1"/>
    <col min="7962" max="7962" width="6.44140625" customWidth="1"/>
    <col min="7963" max="7963" width="8.21875" customWidth="1"/>
    <col min="7966" max="7966" width="1.5546875" bestFit="1" customWidth="1"/>
    <col min="7968" max="7968" width="1.5546875" bestFit="1" customWidth="1"/>
    <col min="7970" max="7970" width="1.5546875" bestFit="1" customWidth="1"/>
    <col min="7971" max="7971" width="6.77734375" customWidth="1"/>
    <col min="7972" max="7972" width="1.5546875" bestFit="1" customWidth="1"/>
    <col min="7975" max="8009" width="0" hidden="1" customWidth="1"/>
    <col min="8193" max="8193" width="6.5546875" customWidth="1"/>
    <col min="8194" max="8194" width="52.5546875" customWidth="1"/>
    <col min="8195" max="8196" width="16.44140625" customWidth="1"/>
    <col min="8197" max="8199" width="15.77734375" customWidth="1"/>
    <col min="8200" max="8200" width="8.5546875" customWidth="1"/>
    <col min="8217" max="8217" width="7.77734375" customWidth="1"/>
    <col min="8218" max="8218" width="6.44140625" customWidth="1"/>
    <col min="8219" max="8219" width="8.21875" customWidth="1"/>
    <col min="8222" max="8222" width="1.5546875" bestFit="1" customWidth="1"/>
    <col min="8224" max="8224" width="1.5546875" bestFit="1" customWidth="1"/>
    <col min="8226" max="8226" width="1.5546875" bestFit="1" customWidth="1"/>
    <col min="8227" max="8227" width="6.77734375" customWidth="1"/>
    <col min="8228" max="8228" width="1.5546875" bestFit="1" customWidth="1"/>
    <col min="8231" max="8265" width="0" hidden="1" customWidth="1"/>
    <col min="8449" max="8449" width="6.5546875" customWidth="1"/>
    <col min="8450" max="8450" width="52.5546875" customWidth="1"/>
    <col min="8451" max="8452" width="16.44140625" customWidth="1"/>
    <col min="8453" max="8455" width="15.77734375" customWidth="1"/>
    <col min="8456" max="8456" width="8.5546875" customWidth="1"/>
    <col min="8473" max="8473" width="7.77734375" customWidth="1"/>
    <col min="8474" max="8474" width="6.44140625" customWidth="1"/>
    <col min="8475" max="8475" width="8.21875" customWidth="1"/>
    <col min="8478" max="8478" width="1.5546875" bestFit="1" customWidth="1"/>
    <col min="8480" max="8480" width="1.5546875" bestFit="1" customWidth="1"/>
    <col min="8482" max="8482" width="1.5546875" bestFit="1" customWidth="1"/>
    <col min="8483" max="8483" width="6.77734375" customWidth="1"/>
    <col min="8484" max="8484" width="1.5546875" bestFit="1" customWidth="1"/>
    <col min="8487" max="8521" width="0" hidden="1" customWidth="1"/>
    <col min="8705" max="8705" width="6.5546875" customWidth="1"/>
    <col min="8706" max="8706" width="52.5546875" customWidth="1"/>
    <col min="8707" max="8708" width="16.44140625" customWidth="1"/>
    <col min="8709" max="8711" width="15.77734375" customWidth="1"/>
    <col min="8712" max="8712" width="8.5546875" customWidth="1"/>
    <col min="8729" max="8729" width="7.77734375" customWidth="1"/>
    <col min="8730" max="8730" width="6.44140625" customWidth="1"/>
    <col min="8731" max="8731" width="8.21875" customWidth="1"/>
    <col min="8734" max="8734" width="1.5546875" bestFit="1" customWidth="1"/>
    <col min="8736" max="8736" width="1.5546875" bestFit="1" customWidth="1"/>
    <col min="8738" max="8738" width="1.5546875" bestFit="1" customWidth="1"/>
    <col min="8739" max="8739" width="6.77734375" customWidth="1"/>
    <col min="8740" max="8740" width="1.5546875" bestFit="1" customWidth="1"/>
    <col min="8743" max="8777" width="0" hidden="1" customWidth="1"/>
    <col min="8961" max="8961" width="6.5546875" customWidth="1"/>
    <col min="8962" max="8962" width="52.5546875" customWidth="1"/>
    <col min="8963" max="8964" width="16.44140625" customWidth="1"/>
    <col min="8965" max="8967" width="15.77734375" customWidth="1"/>
    <col min="8968" max="8968" width="8.5546875" customWidth="1"/>
    <col min="8985" max="8985" width="7.77734375" customWidth="1"/>
    <col min="8986" max="8986" width="6.44140625" customWidth="1"/>
    <col min="8987" max="8987" width="8.21875" customWidth="1"/>
    <col min="8990" max="8990" width="1.5546875" bestFit="1" customWidth="1"/>
    <col min="8992" max="8992" width="1.5546875" bestFit="1" customWidth="1"/>
    <col min="8994" max="8994" width="1.5546875" bestFit="1" customWidth="1"/>
    <col min="8995" max="8995" width="6.77734375" customWidth="1"/>
    <col min="8996" max="8996" width="1.5546875" bestFit="1" customWidth="1"/>
    <col min="8999" max="9033" width="0" hidden="1" customWidth="1"/>
    <col min="9217" max="9217" width="6.5546875" customWidth="1"/>
    <col min="9218" max="9218" width="52.5546875" customWidth="1"/>
    <col min="9219" max="9220" width="16.44140625" customWidth="1"/>
    <col min="9221" max="9223" width="15.77734375" customWidth="1"/>
    <col min="9224" max="9224" width="8.5546875" customWidth="1"/>
    <col min="9241" max="9241" width="7.77734375" customWidth="1"/>
    <col min="9242" max="9242" width="6.44140625" customWidth="1"/>
    <col min="9243" max="9243" width="8.21875" customWidth="1"/>
    <col min="9246" max="9246" width="1.5546875" bestFit="1" customWidth="1"/>
    <col min="9248" max="9248" width="1.5546875" bestFit="1" customWidth="1"/>
    <col min="9250" max="9250" width="1.5546875" bestFit="1" customWidth="1"/>
    <col min="9251" max="9251" width="6.77734375" customWidth="1"/>
    <col min="9252" max="9252" width="1.5546875" bestFit="1" customWidth="1"/>
    <col min="9255" max="9289" width="0" hidden="1" customWidth="1"/>
    <col min="9473" max="9473" width="6.5546875" customWidth="1"/>
    <col min="9474" max="9474" width="52.5546875" customWidth="1"/>
    <col min="9475" max="9476" width="16.44140625" customWidth="1"/>
    <col min="9477" max="9479" width="15.77734375" customWidth="1"/>
    <col min="9480" max="9480" width="8.5546875" customWidth="1"/>
    <col min="9497" max="9497" width="7.77734375" customWidth="1"/>
    <col min="9498" max="9498" width="6.44140625" customWidth="1"/>
    <col min="9499" max="9499" width="8.21875" customWidth="1"/>
    <col min="9502" max="9502" width="1.5546875" bestFit="1" customWidth="1"/>
    <col min="9504" max="9504" width="1.5546875" bestFit="1" customWidth="1"/>
    <col min="9506" max="9506" width="1.5546875" bestFit="1" customWidth="1"/>
    <col min="9507" max="9507" width="6.77734375" customWidth="1"/>
    <col min="9508" max="9508" width="1.5546875" bestFit="1" customWidth="1"/>
    <col min="9511" max="9545" width="0" hidden="1" customWidth="1"/>
    <col min="9729" max="9729" width="6.5546875" customWidth="1"/>
    <col min="9730" max="9730" width="52.5546875" customWidth="1"/>
    <col min="9731" max="9732" width="16.44140625" customWidth="1"/>
    <col min="9733" max="9735" width="15.77734375" customWidth="1"/>
    <col min="9736" max="9736" width="8.5546875" customWidth="1"/>
    <col min="9753" max="9753" width="7.77734375" customWidth="1"/>
    <col min="9754" max="9754" width="6.44140625" customWidth="1"/>
    <col min="9755" max="9755" width="8.21875" customWidth="1"/>
    <col min="9758" max="9758" width="1.5546875" bestFit="1" customWidth="1"/>
    <col min="9760" max="9760" width="1.5546875" bestFit="1" customWidth="1"/>
    <col min="9762" max="9762" width="1.5546875" bestFit="1" customWidth="1"/>
    <col min="9763" max="9763" width="6.77734375" customWidth="1"/>
    <col min="9764" max="9764" width="1.5546875" bestFit="1" customWidth="1"/>
    <col min="9767" max="9801" width="0" hidden="1" customWidth="1"/>
    <col min="9985" max="9985" width="6.5546875" customWidth="1"/>
    <col min="9986" max="9986" width="52.5546875" customWidth="1"/>
    <col min="9987" max="9988" width="16.44140625" customWidth="1"/>
    <col min="9989" max="9991" width="15.77734375" customWidth="1"/>
    <col min="9992" max="9992" width="8.5546875" customWidth="1"/>
    <col min="10009" max="10009" width="7.77734375" customWidth="1"/>
    <col min="10010" max="10010" width="6.44140625" customWidth="1"/>
    <col min="10011" max="10011" width="8.21875" customWidth="1"/>
    <col min="10014" max="10014" width="1.5546875" bestFit="1" customWidth="1"/>
    <col min="10016" max="10016" width="1.5546875" bestFit="1" customWidth="1"/>
    <col min="10018" max="10018" width="1.5546875" bestFit="1" customWidth="1"/>
    <col min="10019" max="10019" width="6.77734375" customWidth="1"/>
    <col min="10020" max="10020" width="1.5546875" bestFit="1" customWidth="1"/>
    <col min="10023" max="10057" width="0" hidden="1" customWidth="1"/>
    <col min="10241" max="10241" width="6.5546875" customWidth="1"/>
    <col min="10242" max="10242" width="52.5546875" customWidth="1"/>
    <col min="10243" max="10244" width="16.44140625" customWidth="1"/>
    <col min="10245" max="10247" width="15.77734375" customWidth="1"/>
    <col min="10248" max="10248" width="8.5546875" customWidth="1"/>
    <col min="10265" max="10265" width="7.77734375" customWidth="1"/>
    <col min="10266" max="10266" width="6.44140625" customWidth="1"/>
    <col min="10267" max="10267" width="8.21875" customWidth="1"/>
    <col min="10270" max="10270" width="1.5546875" bestFit="1" customWidth="1"/>
    <col min="10272" max="10272" width="1.5546875" bestFit="1" customWidth="1"/>
    <col min="10274" max="10274" width="1.5546875" bestFit="1" customWidth="1"/>
    <col min="10275" max="10275" width="6.77734375" customWidth="1"/>
    <col min="10276" max="10276" width="1.5546875" bestFit="1" customWidth="1"/>
    <col min="10279" max="10313" width="0" hidden="1" customWidth="1"/>
    <col min="10497" max="10497" width="6.5546875" customWidth="1"/>
    <col min="10498" max="10498" width="52.5546875" customWidth="1"/>
    <col min="10499" max="10500" width="16.44140625" customWidth="1"/>
    <col min="10501" max="10503" width="15.77734375" customWidth="1"/>
    <col min="10504" max="10504" width="8.5546875" customWidth="1"/>
    <col min="10521" max="10521" width="7.77734375" customWidth="1"/>
    <col min="10522" max="10522" width="6.44140625" customWidth="1"/>
    <col min="10523" max="10523" width="8.21875" customWidth="1"/>
    <col min="10526" max="10526" width="1.5546875" bestFit="1" customWidth="1"/>
    <col min="10528" max="10528" width="1.5546875" bestFit="1" customWidth="1"/>
    <col min="10530" max="10530" width="1.5546875" bestFit="1" customWidth="1"/>
    <col min="10531" max="10531" width="6.77734375" customWidth="1"/>
    <col min="10532" max="10532" width="1.5546875" bestFit="1" customWidth="1"/>
    <col min="10535" max="10569" width="0" hidden="1" customWidth="1"/>
    <col min="10753" max="10753" width="6.5546875" customWidth="1"/>
    <col min="10754" max="10754" width="52.5546875" customWidth="1"/>
    <col min="10755" max="10756" width="16.44140625" customWidth="1"/>
    <col min="10757" max="10759" width="15.77734375" customWidth="1"/>
    <col min="10760" max="10760" width="8.5546875" customWidth="1"/>
    <col min="10777" max="10777" width="7.77734375" customWidth="1"/>
    <col min="10778" max="10778" width="6.44140625" customWidth="1"/>
    <col min="10779" max="10779" width="8.21875" customWidth="1"/>
    <col min="10782" max="10782" width="1.5546875" bestFit="1" customWidth="1"/>
    <col min="10784" max="10784" width="1.5546875" bestFit="1" customWidth="1"/>
    <col min="10786" max="10786" width="1.5546875" bestFit="1" customWidth="1"/>
    <col min="10787" max="10787" width="6.77734375" customWidth="1"/>
    <col min="10788" max="10788" width="1.5546875" bestFit="1" customWidth="1"/>
    <col min="10791" max="10825" width="0" hidden="1" customWidth="1"/>
    <col min="11009" max="11009" width="6.5546875" customWidth="1"/>
    <col min="11010" max="11010" width="52.5546875" customWidth="1"/>
    <col min="11011" max="11012" width="16.44140625" customWidth="1"/>
    <col min="11013" max="11015" width="15.77734375" customWidth="1"/>
    <col min="11016" max="11016" width="8.5546875" customWidth="1"/>
    <col min="11033" max="11033" width="7.77734375" customWidth="1"/>
    <col min="11034" max="11034" width="6.44140625" customWidth="1"/>
    <col min="11035" max="11035" width="8.21875" customWidth="1"/>
    <col min="11038" max="11038" width="1.5546875" bestFit="1" customWidth="1"/>
    <col min="11040" max="11040" width="1.5546875" bestFit="1" customWidth="1"/>
    <col min="11042" max="11042" width="1.5546875" bestFit="1" customWidth="1"/>
    <col min="11043" max="11043" width="6.77734375" customWidth="1"/>
    <col min="11044" max="11044" width="1.5546875" bestFit="1" customWidth="1"/>
    <col min="11047" max="11081" width="0" hidden="1" customWidth="1"/>
    <col min="11265" max="11265" width="6.5546875" customWidth="1"/>
    <col min="11266" max="11266" width="52.5546875" customWidth="1"/>
    <col min="11267" max="11268" width="16.44140625" customWidth="1"/>
    <col min="11269" max="11271" width="15.77734375" customWidth="1"/>
    <col min="11272" max="11272" width="8.5546875" customWidth="1"/>
    <col min="11289" max="11289" width="7.77734375" customWidth="1"/>
    <col min="11290" max="11290" width="6.44140625" customWidth="1"/>
    <col min="11291" max="11291" width="8.21875" customWidth="1"/>
    <col min="11294" max="11294" width="1.5546875" bestFit="1" customWidth="1"/>
    <col min="11296" max="11296" width="1.5546875" bestFit="1" customWidth="1"/>
    <col min="11298" max="11298" width="1.5546875" bestFit="1" customWidth="1"/>
    <col min="11299" max="11299" width="6.77734375" customWidth="1"/>
    <col min="11300" max="11300" width="1.5546875" bestFit="1" customWidth="1"/>
    <col min="11303" max="11337" width="0" hidden="1" customWidth="1"/>
    <col min="11521" max="11521" width="6.5546875" customWidth="1"/>
    <col min="11522" max="11522" width="52.5546875" customWidth="1"/>
    <col min="11523" max="11524" width="16.44140625" customWidth="1"/>
    <col min="11525" max="11527" width="15.77734375" customWidth="1"/>
    <col min="11528" max="11528" width="8.5546875" customWidth="1"/>
    <col min="11545" max="11545" width="7.77734375" customWidth="1"/>
    <col min="11546" max="11546" width="6.44140625" customWidth="1"/>
    <col min="11547" max="11547" width="8.21875" customWidth="1"/>
    <col min="11550" max="11550" width="1.5546875" bestFit="1" customWidth="1"/>
    <col min="11552" max="11552" width="1.5546875" bestFit="1" customWidth="1"/>
    <col min="11554" max="11554" width="1.5546875" bestFit="1" customWidth="1"/>
    <col min="11555" max="11555" width="6.77734375" customWidth="1"/>
    <col min="11556" max="11556" width="1.5546875" bestFit="1" customWidth="1"/>
    <col min="11559" max="11593" width="0" hidden="1" customWidth="1"/>
    <col min="11777" max="11777" width="6.5546875" customWidth="1"/>
    <col min="11778" max="11778" width="52.5546875" customWidth="1"/>
    <col min="11779" max="11780" width="16.44140625" customWidth="1"/>
    <col min="11781" max="11783" width="15.77734375" customWidth="1"/>
    <col min="11784" max="11784" width="8.5546875" customWidth="1"/>
    <col min="11801" max="11801" width="7.77734375" customWidth="1"/>
    <col min="11802" max="11802" width="6.44140625" customWidth="1"/>
    <col min="11803" max="11803" width="8.21875" customWidth="1"/>
    <col min="11806" max="11806" width="1.5546875" bestFit="1" customWidth="1"/>
    <col min="11808" max="11808" width="1.5546875" bestFit="1" customWidth="1"/>
    <col min="11810" max="11810" width="1.5546875" bestFit="1" customWidth="1"/>
    <col min="11811" max="11811" width="6.77734375" customWidth="1"/>
    <col min="11812" max="11812" width="1.5546875" bestFit="1" customWidth="1"/>
    <col min="11815" max="11849" width="0" hidden="1" customWidth="1"/>
    <col min="12033" max="12033" width="6.5546875" customWidth="1"/>
    <col min="12034" max="12034" width="52.5546875" customWidth="1"/>
    <col min="12035" max="12036" width="16.44140625" customWidth="1"/>
    <col min="12037" max="12039" width="15.77734375" customWidth="1"/>
    <col min="12040" max="12040" width="8.5546875" customWidth="1"/>
    <col min="12057" max="12057" width="7.77734375" customWidth="1"/>
    <col min="12058" max="12058" width="6.44140625" customWidth="1"/>
    <col min="12059" max="12059" width="8.21875" customWidth="1"/>
    <col min="12062" max="12062" width="1.5546875" bestFit="1" customWidth="1"/>
    <col min="12064" max="12064" width="1.5546875" bestFit="1" customWidth="1"/>
    <col min="12066" max="12066" width="1.5546875" bestFit="1" customWidth="1"/>
    <col min="12067" max="12067" width="6.77734375" customWidth="1"/>
    <col min="12068" max="12068" width="1.5546875" bestFit="1" customWidth="1"/>
    <col min="12071" max="12105" width="0" hidden="1" customWidth="1"/>
    <col min="12289" max="12289" width="6.5546875" customWidth="1"/>
    <col min="12290" max="12290" width="52.5546875" customWidth="1"/>
    <col min="12291" max="12292" width="16.44140625" customWidth="1"/>
    <col min="12293" max="12295" width="15.77734375" customWidth="1"/>
    <col min="12296" max="12296" width="8.5546875" customWidth="1"/>
    <col min="12313" max="12313" width="7.77734375" customWidth="1"/>
    <col min="12314" max="12314" width="6.44140625" customWidth="1"/>
    <col min="12315" max="12315" width="8.21875" customWidth="1"/>
    <col min="12318" max="12318" width="1.5546875" bestFit="1" customWidth="1"/>
    <col min="12320" max="12320" width="1.5546875" bestFit="1" customWidth="1"/>
    <col min="12322" max="12322" width="1.5546875" bestFit="1" customWidth="1"/>
    <col min="12323" max="12323" width="6.77734375" customWidth="1"/>
    <col min="12324" max="12324" width="1.5546875" bestFit="1" customWidth="1"/>
    <col min="12327" max="12361" width="0" hidden="1" customWidth="1"/>
    <col min="12545" max="12545" width="6.5546875" customWidth="1"/>
    <col min="12546" max="12546" width="52.5546875" customWidth="1"/>
    <col min="12547" max="12548" width="16.44140625" customWidth="1"/>
    <col min="12549" max="12551" width="15.77734375" customWidth="1"/>
    <col min="12552" max="12552" width="8.5546875" customWidth="1"/>
    <col min="12569" max="12569" width="7.77734375" customWidth="1"/>
    <col min="12570" max="12570" width="6.44140625" customWidth="1"/>
    <col min="12571" max="12571" width="8.21875" customWidth="1"/>
    <col min="12574" max="12574" width="1.5546875" bestFit="1" customWidth="1"/>
    <col min="12576" max="12576" width="1.5546875" bestFit="1" customWidth="1"/>
    <col min="12578" max="12578" width="1.5546875" bestFit="1" customWidth="1"/>
    <col min="12579" max="12579" width="6.77734375" customWidth="1"/>
    <col min="12580" max="12580" width="1.5546875" bestFit="1" customWidth="1"/>
    <col min="12583" max="12617" width="0" hidden="1" customWidth="1"/>
    <col min="12801" max="12801" width="6.5546875" customWidth="1"/>
    <col min="12802" max="12802" width="52.5546875" customWidth="1"/>
    <col min="12803" max="12804" width="16.44140625" customWidth="1"/>
    <col min="12805" max="12807" width="15.77734375" customWidth="1"/>
    <col min="12808" max="12808" width="8.5546875" customWidth="1"/>
    <col min="12825" max="12825" width="7.77734375" customWidth="1"/>
    <col min="12826" max="12826" width="6.44140625" customWidth="1"/>
    <col min="12827" max="12827" width="8.21875" customWidth="1"/>
    <col min="12830" max="12830" width="1.5546875" bestFit="1" customWidth="1"/>
    <col min="12832" max="12832" width="1.5546875" bestFit="1" customWidth="1"/>
    <col min="12834" max="12834" width="1.5546875" bestFit="1" customWidth="1"/>
    <col min="12835" max="12835" width="6.77734375" customWidth="1"/>
    <col min="12836" max="12836" width="1.5546875" bestFit="1" customWidth="1"/>
    <col min="12839" max="12873" width="0" hidden="1" customWidth="1"/>
    <col min="13057" max="13057" width="6.5546875" customWidth="1"/>
    <col min="13058" max="13058" width="52.5546875" customWidth="1"/>
    <col min="13059" max="13060" width="16.44140625" customWidth="1"/>
    <col min="13061" max="13063" width="15.77734375" customWidth="1"/>
    <col min="13064" max="13064" width="8.5546875" customWidth="1"/>
    <col min="13081" max="13081" width="7.77734375" customWidth="1"/>
    <col min="13082" max="13082" width="6.44140625" customWidth="1"/>
    <col min="13083" max="13083" width="8.21875" customWidth="1"/>
    <col min="13086" max="13086" width="1.5546875" bestFit="1" customWidth="1"/>
    <col min="13088" max="13088" width="1.5546875" bestFit="1" customWidth="1"/>
    <col min="13090" max="13090" width="1.5546875" bestFit="1" customWidth="1"/>
    <col min="13091" max="13091" width="6.77734375" customWidth="1"/>
    <col min="13092" max="13092" width="1.5546875" bestFit="1" customWidth="1"/>
    <col min="13095" max="13129" width="0" hidden="1" customWidth="1"/>
    <col min="13313" max="13313" width="6.5546875" customWidth="1"/>
    <col min="13314" max="13314" width="52.5546875" customWidth="1"/>
    <col min="13315" max="13316" width="16.44140625" customWidth="1"/>
    <col min="13317" max="13319" width="15.77734375" customWidth="1"/>
    <col min="13320" max="13320" width="8.5546875" customWidth="1"/>
    <col min="13337" max="13337" width="7.77734375" customWidth="1"/>
    <col min="13338" max="13338" width="6.44140625" customWidth="1"/>
    <col min="13339" max="13339" width="8.21875" customWidth="1"/>
    <col min="13342" max="13342" width="1.5546875" bestFit="1" customWidth="1"/>
    <col min="13344" max="13344" width="1.5546875" bestFit="1" customWidth="1"/>
    <col min="13346" max="13346" width="1.5546875" bestFit="1" customWidth="1"/>
    <col min="13347" max="13347" width="6.77734375" customWidth="1"/>
    <col min="13348" max="13348" width="1.5546875" bestFit="1" customWidth="1"/>
    <col min="13351" max="13385" width="0" hidden="1" customWidth="1"/>
    <col min="13569" max="13569" width="6.5546875" customWidth="1"/>
    <col min="13570" max="13570" width="52.5546875" customWidth="1"/>
    <col min="13571" max="13572" width="16.44140625" customWidth="1"/>
    <col min="13573" max="13575" width="15.77734375" customWidth="1"/>
    <col min="13576" max="13576" width="8.5546875" customWidth="1"/>
    <col min="13593" max="13593" width="7.77734375" customWidth="1"/>
    <col min="13594" max="13594" width="6.44140625" customWidth="1"/>
    <col min="13595" max="13595" width="8.21875" customWidth="1"/>
    <col min="13598" max="13598" width="1.5546875" bestFit="1" customWidth="1"/>
    <col min="13600" max="13600" width="1.5546875" bestFit="1" customWidth="1"/>
    <col min="13602" max="13602" width="1.5546875" bestFit="1" customWidth="1"/>
    <col min="13603" max="13603" width="6.77734375" customWidth="1"/>
    <col min="13604" max="13604" width="1.5546875" bestFit="1" customWidth="1"/>
    <col min="13607" max="13641" width="0" hidden="1" customWidth="1"/>
    <col min="13825" max="13825" width="6.5546875" customWidth="1"/>
    <col min="13826" max="13826" width="52.5546875" customWidth="1"/>
    <col min="13827" max="13828" width="16.44140625" customWidth="1"/>
    <col min="13829" max="13831" width="15.77734375" customWidth="1"/>
    <col min="13832" max="13832" width="8.5546875" customWidth="1"/>
    <col min="13849" max="13849" width="7.77734375" customWidth="1"/>
    <col min="13850" max="13850" width="6.44140625" customWidth="1"/>
    <col min="13851" max="13851" width="8.21875" customWidth="1"/>
    <col min="13854" max="13854" width="1.5546875" bestFit="1" customWidth="1"/>
    <col min="13856" max="13856" width="1.5546875" bestFit="1" customWidth="1"/>
    <col min="13858" max="13858" width="1.5546875" bestFit="1" customWidth="1"/>
    <col min="13859" max="13859" width="6.77734375" customWidth="1"/>
    <col min="13860" max="13860" width="1.5546875" bestFit="1" customWidth="1"/>
    <col min="13863" max="13897" width="0" hidden="1" customWidth="1"/>
    <col min="14081" max="14081" width="6.5546875" customWidth="1"/>
    <col min="14082" max="14082" width="52.5546875" customWidth="1"/>
    <col min="14083" max="14084" width="16.44140625" customWidth="1"/>
    <col min="14085" max="14087" width="15.77734375" customWidth="1"/>
    <col min="14088" max="14088" width="8.5546875" customWidth="1"/>
    <col min="14105" max="14105" width="7.77734375" customWidth="1"/>
    <col min="14106" max="14106" width="6.44140625" customWidth="1"/>
    <col min="14107" max="14107" width="8.21875" customWidth="1"/>
    <col min="14110" max="14110" width="1.5546875" bestFit="1" customWidth="1"/>
    <col min="14112" max="14112" width="1.5546875" bestFit="1" customWidth="1"/>
    <col min="14114" max="14114" width="1.5546875" bestFit="1" customWidth="1"/>
    <col min="14115" max="14115" width="6.77734375" customWidth="1"/>
    <col min="14116" max="14116" width="1.5546875" bestFit="1" customWidth="1"/>
    <col min="14119" max="14153" width="0" hidden="1" customWidth="1"/>
    <col min="14337" max="14337" width="6.5546875" customWidth="1"/>
    <col min="14338" max="14338" width="52.5546875" customWidth="1"/>
    <col min="14339" max="14340" width="16.44140625" customWidth="1"/>
    <col min="14341" max="14343" width="15.77734375" customWidth="1"/>
    <col min="14344" max="14344" width="8.5546875" customWidth="1"/>
    <col min="14361" max="14361" width="7.77734375" customWidth="1"/>
    <col min="14362" max="14362" width="6.44140625" customWidth="1"/>
    <col min="14363" max="14363" width="8.21875" customWidth="1"/>
    <col min="14366" max="14366" width="1.5546875" bestFit="1" customWidth="1"/>
    <col min="14368" max="14368" width="1.5546875" bestFit="1" customWidth="1"/>
    <col min="14370" max="14370" width="1.5546875" bestFit="1" customWidth="1"/>
    <col min="14371" max="14371" width="6.77734375" customWidth="1"/>
    <col min="14372" max="14372" width="1.5546875" bestFit="1" customWidth="1"/>
    <col min="14375" max="14409" width="0" hidden="1" customWidth="1"/>
    <col min="14593" max="14593" width="6.5546875" customWidth="1"/>
    <col min="14594" max="14594" width="52.5546875" customWidth="1"/>
    <col min="14595" max="14596" width="16.44140625" customWidth="1"/>
    <col min="14597" max="14599" width="15.77734375" customWidth="1"/>
    <col min="14600" max="14600" width="8.5546875" customWidth="1"/>
    <col min="14617" max="14617" width="7.77734375" customWidth="1"/>
    <col min="14618" max="14618" width="6.44140625" customWidth="1"/>
    <col min="14619" max="14619" width="8.21875" customWidth="1"/>
    <col min="14622" max="14622" width="1.5546875" bestFit="1" customWidth="1"/>
    <col min="14624" max="14624" width="1.5546875" bestFit="1" customWidth="1"/>
    <col min="14626" max="14626" width="1.5546875" bestFit="1" customWidth="1"/>
    <col min="14627" max="14627" width="6.77734375" customWidth="1"/>
    <col min="14628" max="14628" width="1.5546875" bestFit="1" customWidth="1"/>
    <col min="14631" max="14665" width="0" hidden="1" customWidth="1"/>
    <col min="14849" max="14849" width="6.5546875" customWidth="1"/>
    <col min="14850" max="14850" width="52.5546875" customWidth="1"/>
    <col min="14851" max="14852" width="16.44140625" customWidth="1"/>
    <col min="14853" max="14855" width="15.77734375" customWidth="1"/>
    <col min="14856" max="14856" width="8.5546875" customWidth="1"/>
    <col min="14873" max="14873" width="7.77734375" customWidth="1"/>
    <col min="14874" max="14874" width="6.44140625" customWidth="1"/>
    <col min="14875" max="14875" width="8.21875" customWidth="1"/>
    <col min="14878" max="14878" width="1.5546875" bestFit="1" customWidth="1"/>
    <col min="14880" max="14880" width="1.5546875" bestFit="1" customWidth="1"/>
    <col min="14882" max="14882" width="1.5546875" bestFit="1" customWidth="1"/>
    <col min="14883" max="14883" width="6.77734375" customWidth="1"/>
    <col min="14884" max="14884" width="1.5546875" bestFit="1" customWidth="1"/>
    <col min="14887" max="14921" width="0" hidden="1" customWidth="1"/>
    <col min="15105" max="15105" width="6.5546875" customWidth="1"/>
    <col min="15106" max="15106" width="52.5546875" customWidth="1"/>
    <col min="15107" max="15108" width="16.44140625" customWidth="1"/>
    <col min="15109" max="15111" width="15.77734375" customWidth="1"/>
    <col min="15112" max="15112" width="8.5546875" customWidth="1"/>
    <col min="15129" max="15129" width="7.77734375" customWidth="1"/>
    <col min="15130" max="15130" width="6.44140625" customWidth="1"/>
    <col min="15131" max="15131" width="8.21875" customWidth="1"/>
    <col min="15134" max="15134" width="1.5546875" bestFit="1" customWidth="1"/>
    <col min="15136" max="15136" width="1.5546875" bestFit="1" customWidth="1"/>
    <col min="15138" max="15138" width="1.5546875" bestFit="1" customWidth="1"/>
    <col min="15139" max="15139" width="6.77734375" customWidth="1"/>
    <col min="15140" max="15140" width="1.5546875" bestFit="1" customWidth="1"/>
    <col min="15143" max="15177" width="0" hidden="1" customWidth="1"/>
    <col min="15361" max="15361" width="6.5546875" customWidth="1"/>
    <col min="15362" max="15362" width="52.5546875" customWidth="1"/>
    <col min="15363" max="15364" width="16.44140625" customWidth="1"/>
    <col min="15365" max="15367" width="15.77734375" customWidth="1"/>
    <col min="15368" max="15368" width="8.5546875" customWidth="1"/>
    <col min="15385" max="15385" width="7.77734375" customWidth="1"/>
    <col min="15386" max="15386" width="6.44140625" customWidth="1"/>
    <col min="15387" max="15387" width="8.21875" customWidth="1"/>
    <col min="15390" max="15390" width="1.5546875" bestFit="1" customWidth="1"/>
    <col min="15392" max="15392" width="1.5546875" bestFit="1" customWidth="1"/>
    <col min="15394" max="15394" width="1.5546875" bestFit="1" customWidth="1"/>
    <col min="15395" max="15395" width="6.77734375" customWidth="1"/>
    <col min="15396" max="15396" width="1.5546875" bestFit="1" customWidth="1"/>
    <col min="15399" max="15433" width="0" hidden="1" customWidth="1"/>
    <col min="15617" max="15617" width="6.5546875" customWidth="1"/>
    <col min="15618" max="15618" width="52.5546875" customWidth="1"/>
    <col min="15619" max="15620" width="16.44140625" customWidth="1"/>
    <col min="15621" max="15623" width="15.77734375" customWidth="1"/>
    <col min="15624" max="15624" width="8.5546875" customWidth="1"/>
    <col min="15641" max="15641" width="7.77734375" customWidth="1"/>
    <col min="15642" max="15642" width="6.44140625" customWidth="1"/>
    <col min="15643" max="15643" width="8.21875" customWidth="1"/>
    <col min="15646" max="15646" width="1.5546875" bestFit="1" customWidth="1"/>
    <col min="15648" max="15648" width="1.5546875" bestFit="1" customWidth="1"/>
    <col min="15650" max="15650" width="1.5546875" bestFit="1" customWidth="1"/>
    <col min="15651" max="15651" width="6.77734375" customWidth="1"/>
    <col min="15652" max="15652" width="1.5546875" bestFit="1" customWidth="1"/>
    <col min="15655" max="15689" width="0" hidden="1" customWidth="1"/>
    <col min="15873" max="15873" width="6.5546875" customWidth="1"/>
    <col min="15874" max="15874" width="52.5546875" customWidth="1"/>
    <col min="15875" max="15876" width="16.44140625" customWidth="1"/>
    <col min="15877" max="15879" width="15.77734375" customWidth="1"/>
    <col min="15880" max="15880" width="8.5546875" customWidth="1"/>
    <col min="15897" max="15897" width="7.77734375" customWidth="1"/>
    <col min="15898" max="15898" width="6.44140625" customWidth="1"/>
    <col min="15899" max="15899" width="8.21875" customWidth="1"/>
    <col min="15902" max="15902" width="1.5546875" bestFit="1" customWidth="1"/>
    <col min="15904" max="15904" width="1.5546875" bestFit="1" customWidth="1"/>
    <col min="15906" max="15906" width="1.5546875" bestFit="1" customWidth="1"/>
    <col min="15907" max="15907" width="6.77734375" customWidth="1"/>
    <col min="15908" max="15908" width="1.5546875" bestFit="1" customWidth="1"/>
    <col min="15911" max="15945" width="0" hidden="1" customWidth="1"/>
    <col min="16129" max="16129" width="6.5546875" customWidth="1"/>
    <col min="16130" max="16130" width="52.5546875" customWidth="1"/>
    <col min="16131" max="16132" width="16.44140625" customWidth="1"/>
    <col min="16133" max="16135" width="15.77734375" customWidth="1"/>
    <col min="16136" max="16136" width="8.5546875" customWidth="1"/>
    <col min="16153" max="16153" width="7.77734375" customWidth="1"/>
    <col min="16154" max="16154" width="6.44140625" customWidth="1"/>
    <col min="16155" max="16155" width="8.21875" customWidth="1"/>
    <col min="16158" max="16158" width="1.5546875" bestFit="1" customWidth="1"/>
    <col min="16160" max="16160" width="1.5546875" bestFit="1" customWidth="1"/>
    <col min="16162" max="16162" width="1.5546875" bestFit="1" customWidth="1"/>
    <col min="16163" max="16163" width="6.77734375" customWidth="1"/>
    <col min="16164" max="16164" width="1.5546875" bestFit="1" customWidth="1"/>
    <col min="16167" max="16201" width="0" hidden="1" customWidth="1"/>
  </cols>
  <sheetData>
    <row r="1" spans="1:8" ht="36" customHeight="1" x14ac:dyDescent="0.3">
      <c r="A1" s="603" t="s">
        <v>1143</v>
      </c>
      <c r="B1" s="602"/>
      <c r="C1" s="602"/>
      <c r="D1" s="602"/>
      <c r="E1" s="602"/>
      <c r="F1" s="602"/>
      <c r="G1" s="602"/>
    </row>
    <row r="2" spans="1:8" ht="15.6" x14ac:dyDescent="0.3">
      <c r="A2" s="18"/>
      <c r="B2" s="19"/>
      <c r="C2" s="19"/>
      <c r="D2" s="20"/>
      <c r="F2" s="335"/>
      <c r="G2" s="336"/>
    </row>
    <row r="3" spans="1:8" ht="28.2" x14ac:dyDescent="0.5">
      <c r="A3" s="18"/>
      <c r="B3" s="19"/>
      <c r="C3" s="19"/>
      <c r="D3" s="20"/>
      <c r="G3" s="337" t="s">
        <v>1144</v>
      </c>
    </row>
    <row r="4" spans="1:8" ht="15.6" x14ac:dyDescent="0.3">
      <c r="A4" s="18"/>
      <c r="B4" s="19"/>
      <c r="C4" s="19"/>
      <c r="D4" s="20"/>
    </row>
    <row r="5" spans="1:8" ht="15.6" x14ac:dyDescent="0.3">
      <c r="A5" s="18"/>
      <c r="B5" s="19"/>
      <c r="C5" s="19"/>
      <c r="D5" s="20"/>
    </row>
    <row r="6" spans="1:8" ht="15.6" x14ac:dyDescent="0.3">
      <c r="A6" s="18"/>
      <c r="B6" s="19"/>
      <c r="C6" s="19"/>
      <c r="D6" s="20"/>
    </row>
    <row r="7" spans="1:8" ht="15.6" x14ac:dyDescent="0.3">
      <c r="A7" s="18"/>
      <c r="B7" s="19"/>
      <c r="C7" s="19"/>
      <c r="D7" s="20"/>
    </row>
    <row r="8" spans="1:8" ht="33" customHeight="1" x14ac:dyDescent="0.5">
      <c r="A8" s="604" t="s">
        <v>1145</v>
      </c>
      <c r="B8" s="605"/>
      <c r="C8" s="605"/>
      <c r="D8" s="605"/>
      <c r="E8" s="605"/>
      <c r="F8" s="605"/>
      <c r="G8" s="605"/>
      <c r="H8" s="340"/>
    </row>
    <row r="9" spans="1:8" ht="27.75" customHeight="1" x14ac:dyDescent="0.5">
      <c r="A9" s="604" t="s">
        <v>1146</v>
      </c>
      <c r="B9" s="605"/>
      <c r="C9" s="605"/>
      <c r="D9" s="605"/>
      <c r="E9" s="605"/>
      <c r="F9" s="605"/>
      <c r="G9" s="605"/>
      <c r="H9" s="340"/>
    </row>
    <row r="10" spans="1:8" ht="15.75" customHeight="1" x14ac:dyDescent="0.5">
      <c r="A10" s="338"/>
      <c r="B10" s="339"/>
      <c r="C10" s="339"/>
      <c r="D10" s="339"/>
      <c r="E10" s="339"/>
      <c r="F10" s="339"/>
      <c r="G10" s="339"/>
      <c r="H10" s="339"/>
    </row>
    <row r="11" spans="1:8" ht="18.75" customHeight="1" x14ac:dyDescent="0.4">
      <c r="A11" s="606" t="s">
        <v>1287</v>
      </c>
      <c r="B11" s="607"/>
      <c r="C11" s="607"/>
      <c r="D11" s="607"/>
      <c r="E11" s="607"/>
      <c r="F11" s="607"/>
      <c r="G11" s="607"/>
      <c r="H11" s="340"/>
    </row>
    <row r="12" spans="1:8" ht="15.75" customHeight="1" x14ac:dyDescent="0.5">
      <c r="A12" s="338"/>
      <c r="B12" s="339"/>
      <c r="C12" s="339"/>
      <c r="D12" s="339"/>
      <c r="E12" s="339"/>
      <c r="F12" s="339"/>
      <c r="G12" s="339"/>
      <c r="H12" s="339"/>
    </row>
    <row r="13" spans="1:8" ht="16.2" thickBot="1" x14ac:dyDescent="0.35">
      <c r="A13" s="341"/>
      <c r="B13" s="342"/>
      <c r="C13" s="342"/>
      <c r="D13" s="343"/>
      <c r="E13" s="344"/>
      <c r="F13" s="345" t="s">
        <v>5</v>
      </c>
      <c r="G13" s="346"/>
    </row>
    <row r="14" spans="1:8" ht="21.6" thickBot="1" x14ac:dyDescent="0.45">
      <c r="A14" s="347" t="s">
        <v>1147</v>
      </c>
      <c r="B14" s="27"/>
      <c r="C14" s="27"/>
      <c r="F14" s="348" t="s">
        <v>134</v>
      </c>
      <c r="G14" s="349"/>
    </row>
    <row r="15" spans="1:8" ht="15" x14ac:dyDescent="0.25">
      <c r="A15" s="350"/>
      <c r="C15" s="32"/>
      <c r="F15" s="351"/>
      <c r="G15" s="349"/>
    </row>
    <row r="16" spans="1:8" ht="31.5" customHeight="1" x14ac:dyDescent="0.25">
      <c r="A16" s="608" t="s">
        <v>1148</v>
      </c>
      <c r="B16" s="609"/>
      <c r="C16" s="609"/>
      <c r="D16" s="609"/>
      <c r="E16" s="609"/>
      <c r="F16" s="609"/>
      <c r="G16" s="610"/>
    </row>
    <row r="17" spans="1:10" ht="15.75" customHeight="1" x14ac:dyDescent="0.25"/>
    <row r="18" spans="1:10" ht="15.75" customHeight="1" x14ac:dyDescent="0.25"/>
    <row r="19" spans="1:10" ht="15.75" customHeight="1" x14ac:dyDescent="0.3">
      <c r="A19" s="611" t="s">
        <v>1286</v>
      </c>
      <c r="B19" s="599"/>
      <c r="C19" s="599"/>
      <c r="D19" s="599"/>
      <c r="F19" s="352" t="s">
        <v>13</v>
      </c>
    </row>
    <row r="20" spans="1:10" ht="16.5" customHeight="1" x14ac:dyDescent="0.25">
      <c r="A20" s="599"/>
      <c r="B20" s="599"/>
      <c r="C20" s="599"/>
      <c r="D20" s="599"/>
      <c r="E20" s="601" t="s">
        <v>1149</v>
      </c>
      <c r="F20" s="601" t="s">
        <v>1150</v>
      </c>
      <c r="G20" s="601" t="s">
        <v>1151</v>
      </c>
      <c r="H20" s="46"/>
    </row>
    <row r="21" spans="1:10" ht="18.75" customHeight="1" x14ac:dyDescent="0.3">
      <c r="A21" s="599"/>
      <c r="B21" s="599"/>
      <c r="C21" s="599"/>
      <c r="D21" s="599"/>
      <c r="E21" s="602"/>
      <c r="F21" s="602"/>
      <c r="G21" s="602"/>
      <c r="H21" s="52"/>
    </row>
    <row r="22" spans="1:10" ht="15.6" x14ac:dyDescent="0.3">
      <c r="A22" s="353" t="s">
        <v>843</v>
      </c>
      <c r="B22" s="354"/>
      <c r="C22" s="354"/>
      <c r="D22" s="147"/>
      <c r="E22" s="602"/>
      <c r="F22" s="602"/>
      <c r="G22" s="602"/>
      <c r="H22" s="52"/>
    </row>
    <row r="23" spans="1:10" ht="15.6" x14ac:dyDescent="0.3">
      <c r="D23" s="355"/>
      <c r="E23" s="602"/>
      <c r="F23" s="602"/>
      <c r="G23" s="602"/>
      <c r="H23" s="52"/>
    </row>
    <row r="24" spans="1:10" ht="15.6" x14ac:dyDescent="0.3">
      <c r="A24" s="356" t="s">
        <v>1152</v>
      </c>
      <c r="B24" s="62"/>
      <c r="C24" s="62"/>
      <c r="D24" s="355"/>
      <c r="E24" s="357"/>
      <c r="F24" s="357"/>
      <c r="G24" s="357"/>
      <c r="H24" s="52"/>
    </row>
    <row r="25" spans="1:10" ht="15.6" x14ac:dyDescent="0.3">
      <c r="B25" s="11"/>
      <c r="C25" s="11"/>
      <c r="E25" s="358" t="s">
        <v>1153</v>
      </c>
      <c r="F25" s="358" t="s">
        <v>1153</v>
      </c>
      <c r="G25" s="358" t="s">
        <v>1153</v>
      </c>
      <c r="H25" s="11"/>
    </row>
    <row r="26" spans="1:10" ht="15.75" customHeight="1" x14ac:dyDescent="0.25">
      <c r="E26" s="359"/>
      <c r="F26" s="360"/>
      <c r="G26" s="361"/>
    </row>
    <row r="27" spans="1:10" ht="15.75" customHeight="1" x14ac:dyDescent="0.3">
      <c r="E27" s="362" t="s">
        <v>24</v>
      </c>
      <c r="F27" s="363" t="s">
        <v>1154</v>
      </c>
      <c r="G27" s="362" t="s">
        <v>1155</v>
      </c>
    </row>
    <row r="28" spans="1:10" ht="15.75" customHeight="1" x14ac:dyDescent="0.25">
      <c r="E28" s="359"/>
      <c r="F28" s="360"/>
      <c r="G28" s="361"/>
    </row>
    <row r="29" spans="1:10" ht="15.6" x14ac:dyDescent="0.3">
      <c r="A29" s="364">
        <v>190</v>
      </c>
      <c r="B29" s="27" t="s">
        <v>28</v>
      </c>
      <c r="C29" s="27"/>
      <c r="D29" s="365" t="s">
        <v>29</v>
      </c>
      <c r="E29" s="511">
        <v>209404</v>
      </c>
      <c r="F29" s="511">
        <v>9207</v>
      </c>
      <c r="G29" s="512">
        <v>218611</v>
      </c>
      <c r="H29" s="75"/>
      <c r="I29" s="76" t="str">
        <f>AY499</f>
        <v/>
      </c>
      <c r="J29" s="77"/>
    </row>
    <row r="30" spans="1:10" ht="15.6" x14ac:dyDescent="0.3">
      <c r="A30" s="364">
        <v>290</v>
      </c>
      <c r="B30" s="27" t="s">
        <v>30</v>
      </c>
      <c r="C30" s="27"/>
      <c r="D30" s="365" t="s">
        <v>31</v>
      </c>
      <c r="E30" s="511">
        <v>12126</v>
      </c>
      <c r="F30" s="511">
        <v>7994</v>
      </c>
      <c r="G30" s="512">
        <v>20120</v>
      </c>
      <c r="H30" s="75"/>
      <c r="I30" s="76" t="str">
        <f>AZ499</f>
        <v/>
      </c>
    </row>
    <row r="31" spans="1:10" ht="15.6" x14ac:dyDescent="0.3">
      <c r="A31" s="364">
        <v>390</v>
      </c>
      <c r="B31" s="27" t="s">
        <v>32</v>
      </c>
      <c r="C31" s="27"/>
      <c r="D31" s="365" t="s">
        <v>33</v>
      </c>
      <c r="E31" s="511">
        <v>90264</v>
      </c>
      <c r="F31" s="511">
        <v>3226</v>
      </c>
      <c r="G31" s="512">
        <v>93490</v>
      </c>
      <c r="H31" s="75"/>
      <c r="I31" s="76" t="str">
        <f>BA499</f>
        <v/>
      </c>
    </row>
    <row r="32" spans="1:10" ht="15.6" x14ac:dyDescent="0.3">
      <c r="A32" s="364">
        <v>490</v>
      </c>
      <c r="B32" s="27" t="s">
        <v>1156</v>
      </c>
      <c r="C32" s="27"/>
      <c r="D32" s="365" t="s">
        <v>35</v>
      </c>
      <c r="E32" s="511">
        <v>10625</v>
      </c>
      <c r="F32" s="511">
        <v>4380</v>
      </c>
      <c r="G32" s="512">
        <v>15005</v>
      </c>
      <c r="H32" s="75"/>
      <c r="I32" s="76" t="str">
        <f>BB499</f>
        <v/>
      </c>
    </row>
    <row r="33" spans="1:9" ht="15.6" x14ac:dyDescent="0.3">
      <c r="A33" s="364">
        <v>509</v>
      </c>
      <c r="B33" s="366" t="s">
        <v>1157</v>
      </c>
      <c r="C33" s="367"/>
      <c r="D33" s="365" t="s">
        <v>38</v>
      </c>
      <c r="E33" s="511">
        <v>364</v>
      </c>
      <c r="F33" s="511">
        <v>0</v>
      </c>
      <c r="G33" s="512">
        <v>364</v>
      </c>
      <c r="H33" s="75"/>
      <c r="I33" s="76" t="str">
        <f>BC499</f>
        <v/>
      </c>
    </row>
    <row r="34" spans="1:9" ht="15.6" x14ac:dyDescent="0.3">
      <c r="A34" s="364">
        <v>590</v>
      </c>
      <c r="B34" s="366" t="s">
        <v>1158</v>
      </c>
      <c r="C34" s="367"/>
      <c r="D34" s="365" t="s">
        <v>40</v>
      </c>
      <c r="E34" s="511">
        <v>19306</v>
      </c>
      <c r="F34" s="511">
        <v>774</v>
      </c>
      <c r="G34" s="512">
        <v>20080</v>
      </c>
      <c r="H34" s="75"/>
      <c r="I34" s="76" t="str">
        <f>BD499</f>
        <v/>
      </c>
    </row>
    <row r="35" spans="1:9" ht="15.6" x14ac:dyDescent="0.3">
      <c r="A35" s="364">
        <v>599</v>
      </c>
      <c r="B35" s="366" t="s">
        <v>1159</v>
      </c>
      <c r="C35" s="367"/>
      <c r="D35" s="365" t="s">
        <v>42</v>
      </c>
      <c r="E35" s="511">
        <v>4109</v>
      </c>
      <c r="F35" s="511">
        <v>717</v>
      </c>
      <c r="G35" s="512">
        <v>4826</v>
      </c>
      <c r="H35" s="75"/>
      <c r="I35" s="82"/>
    </row>
    <row r="36" spans="1:9" ht="15.6" x14ac:dyDescent="0.3">
      <c r="A36" s="364">
        <v>601</v>
      </c>
      <c r="B36" s="27" t="s">
        <v>43</v>
      </c>
      <c r="C36" s="27"/>
      <c r="D36" s="365" t="s">
        <v>44</v>
      </c>
      <c r="E36" s="511">
        <v>0</v>
      </c>
      <c r="F36" s="511">
        <v>0</v>
      </c>
      <c r="G36" s="512">
        <v>0</v>
      </c>
      <c r="H36" s="75"/>
      <c r="I36" s="76" t="str">
        <f>BE499</f>
        <v/>
      </c>
    </row>
    <row r="37" spans="1:9" ht="15.6" x14ac:dyDescent="0.3">
      <c r="A37" s="364">
        <v>602</v>
      </c>
      <c r="B37" s="27" t="s">
        <v>45</v>
      </c>
      <c r="C37" s="27"/>
      <c r="D37" s="365" t="s">
        <v>46</v>
      </c>
      <c r="E37" s="511">
        <v>0</v>
      </c>
      <c r="F37" s="511">
        <v>0</v>
      </c>
      <c r="G37" s="512">
        <v>0</v>
      </c>
      <c r="H37" s="75"/>
      <c r="I37" s="76" t="str">
        <f>BF499</f>
        <v/>
      </c>
    </row>
    <row r="38" spans="1:9" ht="15.6" x14ac:dyDescent="0.3">
      <c r="A38" s="364">
        <v>603</v>
      </c>
      <c r="B38" s="27" t="s">
        <v>47</v>
      </c>
      <c r="C38" s="27"/>
      <c r="D38" s="365" t="s">
        <v>48</v>
      </c>
      <c r="E38" s="511">
        <v>392</v>
      </c>
      <c r="F38" s="511">
        <v>0</v>
      </c>
      <c r="G38" s="512">
        <v>392</v>
      </c>
      <c r="H38" s="75"/>
      <c r="I38" s="76" t="str">
        <f>BG499</f>
        <v/>
      </c>
    </row>
    <row r="39" spans="1:9" ht="15.6" x14ac:dyDescent="0.3">
      <c r="A39" s="364">
        <v>690</v>
      </c>
      <c r="B39" s="27" t="s">
        <v>49</v>
      </c>
      <c r="C39" s="27"/>
      <c r="D39" s="365" t="s">
        <v>50</v>
      </c>
      <c r="E39" s="511">
        <v>12565</v>
      </c>
      <c r="F39" s="511">
        <v>864</v>
      </c>
      <c r="G39" s="512">
        <v>13429</v>
      </c>
      <c r="H39" s="75"/>
      <c r="I39" s="82"/>
    </row>
    <row r="40" spans="1:9" ht="15.6" x14ac:dyDescent="0.3">
      <c r="A40" s="364">
        <v>698</v>
      </c>
      <c r="B40" s="27" t="s">
        <v>51</v>
      </c>
      <c r="C40" s="27"/>
      <c r="D40" s="365" t="s">
        <v>52</v>
      </c>
      <c r="E40" s="511">
        <v>27228</v>
      </c>
      <c r="F40" s="511">
        <v>3207</v>
      </c>
      <c r="G40" s="512">
        <v>30435</v>
      </c>
      <c r="H40" s="75"/>
      <c r="I40" s="82"/>
    </row>
    <row r="41" spans="1:9" s="373" customFormat="1" ht="18" x14ac:dyDescent="0.35">
      <c r="A41" s="368">
        <v>699</v>
      </c>
      <c r="B41" s="369" t="s">
        <v>1160</v>
      </c>
      <c r="C41" s="369"/>
      <c r="D41" s="370"/>
      <c r="E41" s="513">
        <f>SUM(E29:E40)</f>
        <v>386383</v>
      </c>
      <c r="F41" s="513">
        <f>SUM(F29:F40)</f>
        <v>30369</v>
      </c>
      <c r="G41" s="513">
        <f>SUM(G29:G40)</f>
        <v>416752</v>
      </c>
      <c r="H41" s="371"/>
      <c r="I41" s="372"/>
    </row>
    <row r="42" spans="1:9" ht="17.399999999999999" x14ac:dyDescent="0.3">
      <c r="A42" s="374"/>
      <c r="B42" s="212"/>
      <c r="C42" s="212"/>
      <c r="D42" s="151"/>
      <c r="E42" s="375"/>
      <c r="F42" s="375"/>
      <c r="G42" s="376"/>
      <c r="H42" s="75"/>
      <c r="I42" s="87"/>
    </row>
    <row r="43" spans="1:9" ht="15.6" x14ac:dyDescent="0.3">
      <c r="A43" s="374">
        <v>701</v>
      </c>
      <c r="B43" s="212" t="s">
        <v>1161</v>
      </c>
      <c r="C43" s="212"/>
      <c r="D43" s="377"/>
      <c r="E43" s="548">
        <v>4</v>
      </c>
      <c r="F43" s="76" t="str">
        <f>BH499</f>
        <v/>
      </c>
      <c r="G43" s="378"/>
      <c r="H43" s="93"/>
    </row>
    <row r="44" spans="1:9" ht="15.6" x14ac:dyDescent="0.3">
      <c r="A44" s="374">
        <v>711</v>
      </c>
      <c r="B44" s="212" t="s">
        <v>1162</v>
      </c>
      <c r="C44" s="212"/>
      <c r="D44" s="377"/>
      <c r="E44" s="548">
        <v>18956</v>
      </c>
      <c r="F44" s="76" t="str">
        <f>BO499</f>
        <v/>
      </c>
      <c r="G44" s="378"/>
      <c r="H44" s="92"/>
    </row>
    <row r="45" spans="1:9" ht="15.6" x14ac:dyDescent="0.3">
      <c r="A45" s="374">
        <v>712</v>
      </c>
      <c r="B45" s="212" t="s">
        <v>1163</v>
      </c>
      <c r="C45" s="212"/>
      <c r="D45" s="377"/>
      <c r="E45" s="548">
        <v>393</v>
      </c>
      <c r="F45" s="76" t="str">
        <f>BP499</f>
        <v/>
      </c>
      <c r="G45" s="378"/>
      <c r="H45" s="92"/>
    </row>
    <row r="46" spans="1:9" ht="15.6" x14ac:dyDescent="0.3">
      <c r="A46" s="374">
        <v>713</v>
      </c>
      <c r="B46" s="212" t="s">
        <v>1164</v>
      </c>
      <c r="C46" s="212"/>
      <c r="D46" s="377"/>
      <c r="E46" s="548">
        <v>35271</v>
      </c>
      <c r="F46" s="76"/>
      <c r="G46" s="378"/>
      <c r="H46" s="92"/>
    </row>
    <row r="47" spans="1:9" ht="15.6" x14ac:dyDescent="0.3">
      <c r="A47" s="374">
        <v>714</v>
      </c>
      <c r="B47" s="212" t="s">
        <v>1165</v>
      </c>
      <c r="C47" s="212"/>
      <c r="D47" s="377"/>
      <c r="E47" s="548">
        <v>-528</v>
      </c>
      <c r="F47" s="76"/>
      <c r="G47" s="378"/>
      <c r="H47" s="92"/>
    </row>
    <row r="48" spans="1:9" ht="15.6" x14ac:dyDescent="0.3">
      <c r="A48" s="374">
        <v>715</v>
      </c>
      <c r="B48" s="212" t="s">
        <v>1166</v>
      </c>
      <c r="C48" s="212"/>
      <c r="D48" s="379"/>
      <c r="E48" s="548">
        <v>0</v>
      </c>
      <c r="F48" s="76"/>
      <c r="G48" s="378"/>
      <c r="H48" s="92"/>
    </row>
    <row r="49" spans="1:8" ht="15.6" x14ac:dyDescent="0.3">
      <c r="A49" s="364">
        <v>718</v>
      </c>
      <c r="B49" s="212" t="s">
        <v>60</v>
      </c>
      <c r="C49" s="212"/>
      <c r="D49" s="379"/>
      <c r="E49" s="548">
        <v>0</v>
      </c>
      <c r="F49" s="76" t="str">
        <f>BN499</f>
        <v/>
      </c>
      <c r="G49" s="378"/>
      <c r="H49" s="92"/>
    </row>
    <row r="50" spans="1:8" ht="15.6" x14ac:dyDescent="0.3">
      <c r="A50" s="364"/>
      <c r="B50" s="212"/>
      <c r="C50" s="212"/>
      <c r="D50" s="379"/>
      <c r="E50" s="549"/>
      <c r="F50" s="76"/>
      <c r="G50" s="378"/>
      <c r="H50" s="92"/>
    </row>
    <row r="51" spans="1:8" s="32" customFormat="1" ht="16.05" customHeight="1" x14ac:dyDescent="0.3">
      <c r="A51" s="381" t="s">
        <v>61</v>
      </c>
      <c r="C51" s="382"/>
      <c r="E51" s="550"/>
    </row>
    <row r="52" spans="1:8" ht="15.6" x14ac:dyDescent="0.3">
      <c r="A52" s="374">
        <v>721</v>
      </c>
      <c r="B52" s="383" t="s">
        <v>62</v>
      </c>
      <c r="C52" s="383"/>
      <c r="D52" s="384"/>
      <c r="E52" s="548">
        <v>62</v>
      </c>
      <c r="F52" s="385" t="str">
        <f>IF(ABS(E52-VLOOKUP($A$22,BRDATA,3,TRUE))=0,"",VLOOKUP($A$22,BRDATA,3,TRUE))</f>
        <v/>
      </c>
      <c r="G52" s="386" t="str">
        <f>IF(ABS(E52-VLOOKUP($A$22,BRDATA,3,TRUE))=0,"","BR cross check error - please refer to the RS notes.")</f>
        <v/>
      </c>
      <c r="H52" s="92"/>
    </row>
    <row r="53" spans="1:8" ht="15.6" x14ac:dyDescent="0.3">
      <c r="A53" s="374">
        <v>722</v>
      </c>
      <c r="B53" s="383" t="s">
        <v>63</v>
      </c>
      <c r="C53" s="383"/>
      <c r="D53" s="387"/>
      <c r="E53" s="548">
        <v>14309</v>
      </c>
      <c r="F53" s="76" t="str">
        <f>BJ499</f>
        <v/>
      </c>
      <c r="G53" s="378"/>
      <c r="H53" s="92"/>
    </row>
    <row r="54" spans="1:8" ht="15.6" x14ac:dyDescent="0.3">
      <c r="A54" s="364">
        <v>724</v>
      </c>
      <c r="B54" s="383" t="s">
        <v>64</v>
      </c>
      <c r="C54" s="383"/>
      <c r="D54" s="387"/>
      <c r="E54" s="548">
        <v>0</v>
      </c>
      <c r="F54" s="76" t="str">
        <f>BK499</f>
        <v/>
      </c>
      <c r="G54" s="378"/>
      <c r="H54" s="92"/>
    </row>
    <row r="55" spans="1:8" ht="15.6" x14ac:dyDescent="0.3">
      <c r="A55" s="364">
        <v>726</v>
      </c>
      <c r="B55" s="383" t="s">
        <v>65</v>
      </c>
      <c r="C55" s="383"/>
      <c r="D55" s="387"/>
      <c r="E55" s="548">
        <v>0</v>
      </c>
      <c r="F55" s="76"/>
      <c r="G55" s="378"/>
      <c r="H55" s="93"/>
    </row>
    <row r="56" spans="1:8" ht="15.6" x14ac:dyDescent="0.3">
      <c r="A56" s="364">
        <v>727</v>
      </c>
      <c r="B56" s="383" t="s">
        <v>66</v>
      </c>
      <c r="C56" s="383"/>
      <c r="D56" s="387"/>
      <c r="E56" s="548">
        <v>0</v>
      </c>
      <c r="F56" s="76" t="str">
        <f>BL499</f>
        <v/>
      </c>
      <c r="G56" s="378"/>
      <c r="H56" s="92"/>
    </row>
    <row r="57" spans="1:8" ht="15.6" x14ac:dyDescent="0.3">
      <c r="A57" s="374">
        <v>728</v>
      </c>
      <c r="B57" s="383" t="s">
        <v>67</v>
      </c>
      <c r="C57" s="383"/>
      <c r="D57" s="387"/>
      <c r="E57" s="548">
        <v>0</v>
      </c>
      <c r="F57" s="388"/>
      <c r="G57" s="378"/>
      <c r="H57" s="92"/>
    </row>
    <row r="58" spans="1:8" ht="15.6" x14ac:dyDescent="0.3">
      <c r="A58" s="364">
        <v>731</v>
      </c>
      <c r="B58" s="27" t="s">
        <v>1167</v>
      </c>
      <c r="C58" s="27"/>
      <c r="D58" s="365" t="s">
        <v>1168</v>
      </c>
      <c r="E58" s="511">
        <v>-906</v>
      </c>
      <c r="F58" s="388"/>
      <c r="G58" s="378"/>
      <c r="H58" s="92"/>
    </row>
    <row r="59" spans="1:8" ht="15.6" x14ac:dyDescent="0.3">
      <c r="A59" s="364">
        <v>732</v>
      </c>
      <c r="B59" s="27" t="s">
        <v>1169</v>
      </c>
      <c r="C59" s="27"/>
      <c r="D59" s="365" t="s">
        <v>1170</v>
      </c>
      <c r="E59" s="511">
        <v>637</v>
      </c>
      <c r="F59" s="388"/>
      <c r="G59" s="378"/>
      <c r="H59" s="92"/>
    </row>
    <row r="60" spans="1:8" ht="15" x14ac:dyDescent="0.25">
      <c r="A60" s="374">
        <v>748</v>
      </c>
      <c r="B60" s="383" t="s">
        <v>72</v>
      </c>
      <c r="C60" s="383"/>
      <c r="D60" s="389"/>
      <c r="E60" s="548">
        <v>0</v>
      </c>
      <c r="F60" s="388"/>
      <c r="G60" s="378"/>
      <c r="H60" s="92"/>
    </row>
    <row r="61" spans="1:8" s="373" customFormat="1" ht="17.399999999999999" x14ac:dyDescent="0.3">
      <c r="A61" s="368">
        <v>749</v>
      </c>
      <c r="B61" s="369" t="s">
        <v>1171</v>
      </c>
      <c r="C61" s="369"/>
      <c r="D61" s="390"/>
      <c r="E61" s="551">
        <f>SUM(E41,E43:E49,E52:E60)</f>
        <v>454581</v>
      </c>
      <c r="F61" s="391"/>
      <c r="G61" s="392"/>
      <c r="H61" s="393"/>
    </row>
    <row r="62" spans="1:8" ht="17.399999999999999" x14ac:dyDescent="0.3">
      <c r="A62" s="374"/>
      <c r="B62" s="212"/>
      <c r="C62" s="212"/>
      <c r="D62" s="390"/>
      <c r="E62" s="552"/>
      <c r="F62" s="388"/>
      <c r="G62" s="378"/>
      <c r="H62" s="92"/>
    </row>
    <row r="63" spans="1:8" ht="15.6" x14ac:dyDescent="0.3">
      <c r="A63" s="364">
        <v>754</v>
      </c>
      <c r="B63" s="212" t="s">
        <v>1172</v>
      </c>
      <c r="C63" s="212"/>
      <c r="D63" s="394"/>
      <c r="E63" s="548">
        <v>18702</v>
      </c>
      <c r="F63" s="76" t="str">
        <f>BQ499</f>
        <v/>
      </c>
      <c r="G63" s="378"/>
      <c r="H63" s="92"/>
    </row>
    <row r="64" spans="1:8" ht="15.6" x14ac:dyDescent="0.3">
      <c r="A64" s="364">
        <v>757</v>
      </c>
      <c r="B64" s="212" t="s">
        <v>1173</v>
      </c>
      <c r="C64" s="212"/>
      <c r="D64" s="389"/>
      <c r="E64" s="548">
        <v>426</v>
      </c>
      <c r="F64" s="388"/>
      <c r="G64" s="378"/>
      <c r="H64" s="92"/>
    </row>
    <row r="65" spans="1:8" ht="15.6" x14ac:dyDescent="0.3">
      <c r="A65" s="364">
        <v>759</v>
      </c>
      <c r="B65" s="212" t="s">
        <v>1174</v>
      </c>
      <c r="C65" s="212"/>
      <c r="D65" s="395"/>
      <c r="E65" s="548">
        <v>133</v>
      </c>
      <c r="F65" s="76" t="str">
        <f>BR499</f>
        <v/>
      </c>
      <c r="G65" s="378"/>
      <c r="H65" s="92"/>
    </row>
    <row r="66" spans="1:8" ht="15.6" x14ac:dyDescent="0.3">
      <c r="A66" s="364">
        <v>761</v>
      </c>
      <c r="B66" s="396" t="s">
        <v>1175</v>
      </c>
      <c r="C66" s="212"/>
      <c r="D66" s="365" t="s">
        <v>78</v>
      </c>
      <c r="E66" s="511">
        <v>-406</v>
      </c>
      <c r="F66" s="167" t="str">
        <f>IF(E66&gt;0,"ERROR: Only Zero or Negative figure can be entered in this cell.","")</f>
        <v/>
      </c>
      <c r="G66" s="397"/>
      <c r="H66" s="127"/>
    </row>
    <row r="67" spans="1:8" ht="15.6" x14ac:dyDescent="0.3">
      <c r="A67" s="364">
        <v>762</v>
      </c>
      <c r="B67" s="396" t="s">
        <v>1176</v>
      </c>
      <c r="C67" s="212"/>
      <c r="D67" s="365" t="s">
        <v>80</v>
      </c>
      <c r="E67" s="511">
        <v>-420</v>
      </c>
      <c r="F67" s="167" t="str">
        <f>IF(E67&gt;0,"ERROR: Only Zero or Negative figure can be entered in this cell.","")</f>
        <v/>
      </c>
      <c r="G67" s="397"/>
      <c r="H67" s="127"/>
    </row>
    <row r="68" spans="1:8" ht="15.6" x14ac:dyDescent="0.3">
      <c r="A68" s="364">
        <v>765</v>
      </c>
      <c r="B68" s="383" t="s">
        <v>81</v>
      </c>
      <c r="C68" s="383"/>
      <c r="D68" s="379"/>
      <c r="E68" s="548">
        <v>0</v>
      </c>
      <c r="F68" s="398"/>
      <c r="G68" s="397"/>
      <c r="H68" s="92"/>
    </row>
    <row r="69" spans="1:8" ht="15.6" x14ac:dyDescent="0.3">
      <c r="A69" s="364">
        <v>771</v>
      </c>
      <c r="B69" s="364" t="s">
        <v>82</v>
      </c>
      <c r="C69" s="364"/>
      <c r="D69" s="379"/>
      <c r="E69" s="548">
        <v>0</v>
      </c>
      <c r="F69" s="399"/>
      <c r="G69" s="397"/>
      <c r="H69" s="92"/>
    </row>
    <row r="70" spans="1:8" ht="15.6" x14ac:dyDescent="0.3">
      <c r="A70" s="364">
        <v>773</v>
      </c>
      <c r="B70" s="400" t="s">
        <v>83</v>
      </c>
      <c r="C70" s="400"/>
      <c r="D70" s="387"/>
      <c r="E70" s="548">
        <f>7166+956+23047-9413-13480</f>
        <v>8276</v>
      </c>
      <c r="F70" s="399"/>
      <c r="G70" s="397"/>
      <c r="H70" s="92"/>
    </row>
    <row r="71" spans="1:8" ht="15.6" x14ac:dyDescent="0.3">
      <c r="A71" s="364">
        <v>776</v>
      </c>
      <c r="B71" s="400" t="s">
        <v>84</v>
      </c>
      <c r="C71" s="400"/>
      <c r="D71" s="379"/>
      <c r="E71" s="548">
        <v>0</v>
      </c>
      <c r="F71" s="401"/>
      <c r="G71" s="397"/>
      <c r="H71" s="92"/>
    </row>
    <row r="72" spans="1:8" ht="15.6" x14ac:dyDescent="0.3">
      <c r="A72" s="364">
        <v>781</v>
      </c>
      <c r="B72" s="212" t="s">
        <v>1177</v>
      </c>
      <c r="C72" s="212"/>
      <c r="D72" s="379"/>
      <c r="E72" s="548">
        <f>70+28038-301-92+27</f>
        <v>27742</v>
      </c>
      <c r="F72" s="399"/>
      <c r="G72" s="397"/>
      <c r="H72" s="92"/>
    </row>
    <row r="73" spans="1:8" ht="15.6" x14ac:dyDescent="0.3">
      <c r="A73" s="364">
        <v>783</v>
      </c>
      <c r="B73" s="212" t="s">
        <v>1178</v>
      </c>
      <c r="C73" s="212"/>
      <c r="D73" s="379"/>
      <c r="E73" s="548">
        <f>-26307+11944</f>
        <v>-14363</v>
      </c>
      <c r="F73" s="399"/>
      <c r="G73" s="397"/>
      <c r="H73" s="92"/>
    </row>
    <row r="74" spans="1:8" s="404" customFormat="1" ht="15.6" x14ac:dyDescent="0.3">
      <c r="A74" s="352">
        <v>785</v>
      </c>
      <c r="B74" s="212" t="s">
        <v>1179</v>
      </c>
      <c r="C74" s="212"/>
      <c r="D74" s="151"/>
      <c r="E74" s="553">
        <f>SUM(E61,E63:E73)</f>
        <v>494671</v>
      </c>
      <c r="F74" s="398"/>
      <c r="G74" s="402"/>
      <c r="H74" s="403"/>
    </row>
    <row r="75" spans="1:8" ht="15.6" x14ac:dyDescent="0.3">
      <c r="A75" s="364">
        <v>786</v>
      </c>
      <c r="B75" s="212" t="s">
        <v>1180</v>
      </c>
      <c r="C75" s="352"/>
      <c r="D75" s="384"/>
      <c r="E75" s="548">
        <v>-3412</v>
      </c>
      <c r="F75" s="167" t="str">
        <f>IF(E75&gt;0,"ERROR: Only Zero or Negative figure can be entered in this cell.","")</f>
        <v/>
      </c>
      <c r="G75" s="397"/>
      <c r="H75" s="127"/>
    </row>
    <row r="76" spans="1:8" ht="15.6" x14ac:dyDescent="0.3">
      <c r="A76" s="364">
        <v>787</v>
      </c>
      <c r="B76" s="212" t="s">
        <v>89</v>
      </c>
      <c r="C76" s="212"/>
      <c r="D76" s="384"/>
      <c r="E76" s="548">
        <v>2700</v>
      </c>
      <c r="F76" s="139" t="str">
        <f>IF(E76=0,"WARNING - Positve or Negative figure expected in this cell","")</f>
        <v/>
      </c>
      <c r="G76" s="397"/>
      <c r="H76" s="92"/>
    </row>
    <row r="77" spans="1:8" ht="15.6" x14ac:dyDescent="0.3">
      <c r="A77" s="364">
        <v>791</v>
      </c>
      <c r="B77" s="405" t="s">
        <v>1181</v>
      </c>
      <c r="C77" s="400"/>
      <c r="D77" s="365" t="s">
        <v>1182</v>
      </c>
      <c r="E77" s="554">
        <v>-82758</v>
      </c>
      <c r="F77" s="167" t="str">
        <f>IF(E77&gt;0,"ERROR: Only Zero or Negative figure can be entered in this cell - RG figures should be positive !","")</f>
        <v/>
      </c>
      <c r="G77" s="397"/>
      <c r="H77" s="127"/>
    </row>
    <row r="78" spans="1:8" s="409" customFormat="1" ht="17.399999999999999" x14ac:dyDescent="0.3">
      <c r="A78" s="368">
        <v>795</v>
      </c>
      <c r="B78" s="369" t="s">
        <v>1183</v>
      </c>
      <c r="C78" s="369"/>
      <c r="D78" s="406"/>
      <c r="E78" s="551">
        <f>SUM(E74:E77)</f>
        <v>411201</v>
      </c>
      <c r="F78" s="407"/>
      <c r="G78" s="407"/>
      <c r="H78" s="408"/>
    </row>
    <row r="79" spans="1:8" s="409" customFormat="1" ht="17.399999999999999" x14ac:dyDescent="0.3">
      <c r="A79" s="368"/>
      <c r="B79" s="369"/>
      <c r="C79" s="369"/>
      <c r="D79" s="406"/>
      <c r="E79" s="555"/>
      <c r="F79" s="407"/>
      <c r="G79" s="407"/>
      <c r="H79" s="408"/>
    </row>
    <row r="80" spans="1:8" ht="15.6" x14ac:dyDescent="0.3">
      <c r="A80" s="364">
        <v>797</v>
      </c>
      <c r="B80" s="405" t="s">
        <v>1184</v>
      </c>
      <c r="C80" s="400"/>
      <c r="D80" s="365" t="s">
        <v>1185</v>
      </c>
      <c r="E80" s="554">
        <v>-60050</v>
      </c>
      <c r="F80" s="167" t="str">
        <f>IF(E80&gt;0,"ERROR: Only Zero or Negative figure can be entered in this cell - RG figures should be positve !","")</f>
        <v/>
      </c>
      <c r="G80" s="397"/>
      <c r="H80" s="127"/>
    </row>
    <row r="81" spans="1:8" s="404" customFormat="1" ht="15.6" x14ac:dyDescent="0.3">
      <c r="A81" s="352">
        <v>799</v>
      </c>
      <c r="B81" s="212" t="s">
        <v>1186</v>
      </c>
      <c r="C81" s="212"/>
      <c r="D81" s="406"/>
      <c r="E81" s="553">
        <f>SUM(E78,E80)</f>
        <v>351151</v>
      </c>
      <c r="F81" s="402"/>
      <c r="G81" s="402"/>
      <c r="H81" s="403"/>
    </row>
    <row r="82" spans="1:8" ht="15.6" x14ac:dyDescent="0.3">
      <c r="A82" s="364">
        <v>801</v>
      </c>
      <c r="B82" s="383" t="s">
        <v>96</v>
      </c>
      <c r="C82" s="383"/>
      <c r="D82" s="379"/>
      <c r="E82" s="548">
        <v>0</v>
      </c>
      <c r="F82" s="399"/>
      <c r="G82" s="397"/>
      <c r="H82" s="92"/>
    </row>
    <row r="83" spans="1:8" s="335" customFormat="1" ht="15.6" x14ac:dyDescent="0.3">
      <c r="A83" s="410">
        <v>802</v>
      </c>
      <c r="B83" s="411" t="s">
        <v>1187</v>
      </c>
      <c r="C83" s="412"/>
      <c r="D83" s="413"/>
      <c r="E83" s="548">
        <v>6</v>
      </c>
      <c r="F83" s="414"/>
      <c r="G83" s="415"/>
      <c r="H83" s="416"/>
    </row>
    <row r="84" spans="1:8" ht="15.6" x14ac:dyDescent="0.3">
      <c r="A84" s="364">
        <v>811</v>
      </c>
      <c r="B84" s="383" t="s">
        <v>1188</v>
      </c>
      <c r="C84" s="383"/>
      <c r="D84" s="379"/>
      <c r="E84" s="548">
        <v>582</v>
      </c>
      <c r="F84" s="399"/>
      <c r="G84" s="397"/>
      <c r="H84" s="92"/>
    </row>
    <row r="85" spans="1:8" ht="15.6" x14ac:dyDescent="0.3">
      <c r="A85" s="364">
        <v>815</v>
      </c>
      <c r="B85" s="383" t="s">
        <v>1189</v>
      </c>
      <c r="C85" s="383"/>
      <c r="D85" s="379"/>
      <c r="E85" s="548">
        <f>134+92</f>
        <v>226</v>
      </c>
      <c r="F85" s="399"/>
      <c r="G85" s="397"/>
      <c r="H85" s="92"/>
    </row>
    <row r="86" spans="1:8" ht="15.6" x14ac:dyDescent="0.3">
      <c r="A86" s="364">
        <v>816</v>
      </c>
      <c r="B86" s="383" t="s">
        <v>1190</v>
      </c>
      <c r="C86" s="383"/>
      <c r="D86" s="379"/>
      <c r="E86" s="548">
        <v>7964</v>
      </c>
      <c r="F86" s="385"/>
      <c r="G86" s="397"/>
      <c r="H86" s="92"/>
    </row>
    <row r="87" spans="1:8" ht="15.6" x14ac:dyDescent="0.3">
      <c r="A87" s="364">
        <v>817</v>
      </c>
      <c r="B87" s="383" t="s">
        <v>1191</v>
      </c>
      <c r="C87" s="383"/>
      <c r="D87" s="379"/>
      <c r="E87" s="548">
        <v>-2981</v>
      </c>
      <c r="F87" s="139" t="str">
        <f>IF(E87&gt;-1,"WARNING - Negative figure expected in this cell","")</f>
        <v/>
      </c>
      <c r="G87" s="397"/>
      <c r="H87" s="92"/>
    </row>
    <row r="88" spans="1:8" s="417" customFormat="1" ht="17.399999999999999" x14ac:dyDescent="0.3">
      <c r="A88" s="368">
        <v>830</v>
      </c>
      <c r="B88" s="369" t="s">
        <v>1192</v>
      </c>
      <c r="C88" s="369"/>
      <c r="E88" s="551">
        <f>SUM(E81:E87)</f>
        <v>356948</v>
      </c>
      <c r="F88" s="418" t="str">
        <f>IF(ABS(E88-VLOOKUP($A$22,BRDATA,4,TRUE))&lt;2,"",VLOOKUP($A$22,BRDATA,4,TRUE))</f>
        <v/>
      </c>
      <c r="G88" s="419" t="str">
        <f>IF(ABS(E88-VLOOKUP($A$22,BRDATA,4,TRUE))&lt;2,"","BR cross check error - please refer to the RS notes.")</f>
        <v/>
      </c>
      <c r="H88" s="375"/>
    </row>
    <row r="89" spans="1:8" s="417" customFormat="1" ht="17.399999999999999" x14ac:dyDescent="0.3">
      <c r="A89" s="368"/>
      <c r="B89" s="369"/>
      <c r="C89" s="369"/>
      <c r="E89" s="555"/>
      <c r="F89" s="418"/>
      <c r="G89" s="419"/>
      <c r="H89" s="375"/>
    </row>
    <row r="90" spans="1:8" ht="15.6" x14ac:dyDescent="0.3">
      <c r="A90" s="364">
        <v>851</v>
      </c>
      <c r="B90" s="364" t="s">
        <v>102</v>
      </c>
      <c r="C90" s="364"/>
      <c r="D90" s="387"/>
      <c r="E90" s="548">
        <v>-158678</v>
      </c>
      <c r="F90" s="385" t="str">
        <f>IF(ABS(E90-VLOOKUP($A$22,BRDATA,5,TRUE))&lt;2,"",VLOOKUP($A$22,BRDATA,5,TRUE))</f>
        <v/>
      </c>
      <c r="G90" s="386" t="str">
        <f>IF(ABS(E90-VLOOKUP($A$22,BRDATA,5,TRUE))&lt;2,"","BR cross check error - please refer to the RS notes.")</f>
        <v/>
      </c>
      <c r="H90" s="127"/>
    </row>
    <row r="91" spans="1:8" ht="15.6" x14ac:dyDescent="0.3">
      <c r="A91" s="364">
        <v>856</v>
      </c>
      <c r="B91" s="400" t="s">
        <v>103</v>
      </c>
      <c r="C91" s="400"/>
      <c r="D91" s="387"/>
      <c r="E91" s="548">
        <v>0</v>
      </c>
      <c r="F91" s="385" t="str">
        <f>IF(ABS(E91-VLOOKUP($A$22,BRDATA,6,TRUE))&lt;2,"",VLOOKUP($A$22,BRDATA,6,TRUE))</f>
        <v/>
      </c>
      <c r="G91" s="386" t="str">
        <f>IF(ABS(E91-VLOOKUP($A$22,BRDATA,6,TRUE))&lt;2,"","BR cross check error - please refer to the RS notes.")</f>
        <v/>
      </c>
      <c r="H91" s="127"/>
    </row>
    <row r="92" spans="1:8" ht="15.6" x14ac:dyDescent="0.3">
      <c r="A92" s="364">
        <v>858</v>
      </c>
      <c r="B92" s="400" t="s">
        <v>104</v>
      </c>
      <c r="C92" s="400"/>
      <c r="D92" s="387"/>
      <c r="E92" s="548">
        <v>0</v>
      </c>
      <c r="F92" s="385" t="str">
        <f>IF(ABS(E92-VLOOKUP($A$22,BRDATA,7,TRUE))&lt;2,"",VLOOKUP($A$22,BRDATA,7,TRUE))</f>
        <v/>
      </c>
      <c r="G92" s="386" t="str">
        <f>IF(ABS(E92-VLOOKUP($A$22,BRDATA,7,TRUE))&lt;2,"","BR cross check error - please refer to the RS notes.")</f>
        <v/>
      </c>
      <c r="H92" s="92"/>
    </row>
    <row r="93" spans="1:8" ht="15.6" x14ac:dyDescent="0.3">
      <c r="A93" s="364">
        <v>870</v>
      </c>
      <c r="B93" s="400" t="s">
        <v>105</v>
      </c>
      <c r="C93" s="400"/>
      <c r="D93" s="387"/>
      <c r="E93" s="548">
        <v>-101254</v>
      </c>
      <c r="F93" s="385" t="str">
        <f>IF(ABS(E93-VLOOKUP($A$22,BRDATA,8,TRUE))&lt;2,"",VLOOKUP($A$22,BRDATA,8,TRUE))</f>
        <v/>
      </c>
      <c r="G93" s="386" t="str">
        <f>IF(ABS(E93-VLOOKUP($A$22,BRDATA,8,TRUE))&lt;2,"","BR cross check error - please refer to the RS notes.")</f>
        <v/>
      </c>
      <c r="H93" s="147"/>
    </row>
    <row r="94" spans="1:8" ht="15.6" x14ac:dyDescent="0.3">
      <c r="A94" s="364">
        <v>880</v>
      </c>
      <c r="B94" s="400" t="s">
        <v>106</v>
      </c>
      <c r="C94" s="400"/>
      <c r="D94" s="379"/>
      <c r="E94" s="548">
        <f>11229-7128-11229+7128</f>
        <v>0</v>
      </c>
      <c r="F94" s="385" t="str">
        <f>IF(ABS(E94-VLOOKUP($A$22,BRDATA,9,TRUE))&lt;2,"",VLOOKUP($A$22,BRDATA,9,TRUE))</f>
        <v/>
      </c>
      <c r="G94" s="386" t="str">
        <f>IF(ABS(E94-VLOOKUP($A$22,BRDATA,9,TRUE))&lt;2,"","BR cross check error - please refer to the RS notes.")</f>
        <v/>
      </c>
      <c r="H94" s="93"/>
    </row>
    <row r="95" spans="1:8" s="417" customFormat="1" ht="17.25" customHeight="1" x14ac:dyDescent="0.3">
      <c r="A95" s="368">
        <v>890</v>
      </c>
      <c r="B95" s="369" t="s">
        <v>1193</v>
      </c>
      <c r="C95" s="369"/>
      <c r="E95" s="551">
        <f>SUM(E88,E90:E94)</f>
        <v>97016</v>
      </c>
      <c r="F95" s="418" t="str">
        <f>IF(ABS(E95-VLOOKUP($A$22,BRDATA,10,TRUE))&lt;2,"",VLOOKUP($A$22,BRDATA,10,TRUE))</f>
        <v/>
      </c>
      <c r="G95" s="419" t="str">
        <f>IF(ABS(E95-VLOOKUP($A$22,BRDATA,10,TRUE))&lt;2,"","BR cross check error - please refer to the RS notes.")</f>
        <v/>
      </c>
      <c r="H95" s="375"/>
    </row>
    <row r="96" spans="1:8" ht="16.2" thickBot="1" x14ac:dyDescent="0.35">
      <c r="A96" s="420"/>
      <c r="B96" s="421" t="s">
        <v>108</v>
      </c>
      <c r="C96" s="421"/>
      <c r="D96" s="422"/>
      <c r="E96" s="423"/>
      <c r="F96" s="424"/>
      <c r="G96" s="423"/>
      <c r="H96" s="75"/>
    </row>
    <row r="97" spans="1:8" ht="15.6" x14ac:dyDescent="0.3">
      <c r="A97" s="425"/>
      <c r="B97" s="150"/>
      <c r="C97" s="150"/>
      <c r="D97" s="151"/>
      <c r="E97" s="598"/>
      <c r="F97" s="600"/>
      <c r="G97" s="32"/>
      <c r="H97" s="75"/>
    </row>
    <row r="98" spans="1:8" ht="17.399999999999999" x14ac:dyDescent="0.3">
      <c r="A98" s="381" t="s">
        <v>1194</v>
      </c>
      <c r="B98" s="352"/>
      <c r="C98" s="352"/>
      <c r="D98" s="52"/>
      <c r="E98" s="599"/>
      <c r="F98" s="599"/>
      <c r="G98" s="32"/>
      <c r="H98" s="75"/>
    </row>
    <row r="99" spans="1:8" ht="19.5" customHeight="1" x14ac:dyDescent="0.3">
      <c r="A99" s="426"/>
      <c r="B99" s="379"/>
      <c r="C99" s="379"/>
      <c r="D99" s="156"/>
      <c r="E99" s="598" t="s">
        <v>1195</v>
      </c>
      <c r="F99" s="600" t="s">
        <v>1196</v>
      </c>
      <c r="G99" s="427"/>
    </row>
    <row r="100" spans="1:8" ht="12" customHeight="1" x14ac:dyDescent="0.3">
      <c r="A100" s="426"/>
      <c r="B100" s="379"/>
      <c r="C100" s="379"/>
      <c r="D100" s="156"/>
      <c r="E100" s="599"/>
      <c r="F100" s="599"/>
      <c r="G100" s="427"/>
    </row>
    <row r="101" spans="1:8" ht="19.5" customHeight="1" x14ac:dyDescent="0.3">
      <c r="A101" s="426"/>
      <c r="B101" s="379"/>
      <c r="C101" s="379"/>
      <c r="D101" s="156"/>
      <c r="E101" s="358" t="s">
        <v>1153</v>
      </c>
      <c r="F101" s="428" t="s">
        <v>1153</v>
      </c>
      <c r="G101" s="427"/>
    </row>
    <row r="102" spans="1:8" ht="17.25" customHeight="1" x14ac:dyDescent="0.3">
      <c r="A102" s="429"/>
      <c r="B102" s="430"/>
      <c r="C102" s="430"/>
      <c r="D102" s="156"/>
      <c r="E102" s="358"/>
      <c r="F102" s="245"/>
      <c r="G102" s="32"/>
    </row>
    <row r="103" spans="1:8" ht="15.6" x14ac:dyDescent="0.3">
      <c r="A103" s="374">
        <v>911</v>
      </c>
      <c r="B103" s="383" t="s">
        <v>1197</v>
      </c>
      <c r="C103" s="383"/>
      <c r="D103" s="379"/>
      <c r="E103" s="548">
        <v>6371</v>
      </c>
      <c r="F103" s="556">
        <f>SUM(E103,E84)</f>
        <v>6953</v>
      </c>
      <c r="G103" s="431" t="str">
        <f>BS499</f>
        <v/>
      </c>
      <c r="H103" s="75"/>
    </row>
    <row r="104" spans="1:8" ht="15.6" x14ac:dyDescent="0.3">
      <c r="A104" s="374">
        <v>915</v>
      </c>
      <c r="B104" s="383" t="s">
        <v>1198</v>
      </c>
      <c r="C104" s="383"/>
      <c r="D104" s="379"/>
      <c r="E104" s="548">
        <v>14817</v>
      </c>
      <c r="F104" s="556">
        <f>SUM(E104,E85)</f>
        <v>15043</v>
      </c>
      <c r="G104" s="431" t="str">
        <f>BT499</f>
        <v/>
      </c>
      <c r="H104" s="75"/>
    </row>
    <row r="105" spans="1:8" ht="15.6" x14ac:dyDescent="0.3">
      <c r="A105" s="374">
        <v>916</v>
      </c>
      <c r="B105" s="383" t="s">
        <v>1199</v>
      </c>
      <c r="C105" s="383"/>
      <c r="D105" s="379"/>
      <c r="E105" s="548">
        <v>13362</v>
      </c>
      <c r="F105" s="556">
        <v>21328</v>
      </c>
      <c r="G105" s="431" t="str">
        <f>BU499</f>
        <v/>
      </c>
      <c r="H105" s="75"/>
    </row>
    <row r="106" spans="1:8" ht="15.6" x14ac:dyDescent="0.3">
      <c r="A106" s="374">
        <v>917</v>
      </c>
      <c r="B106" s="383" t="s">
        <v>1200</v>
      </c>
      <c r="C106" s="383"/>
      <c r="D106" s="379"/>
      <c r="E106" s="548">
        <v>-176053</v>
      </c>
      <c r="F106" s="556">
        <v>-190934</v>
      </c>
      <c r="G106" s="432" t="str">
        <f>IF(E106&gt;-1,"ERROR - Negative figure expected in this cell - please refer to the RS notes","")</f>
        <v/>
      </c>
      <c r="H106" s="75"/>
    </row>
    <row r="107" spans="1:8" ht="15" x14ac:dyDescent="0.25">
      <c r="A107" s="374">
        <v>920</v>
      </c>
      <c r="B107" s="364" t="s">
        <v>115</v>
      </c>
      <c r="C107" s="364"/>
      <c r="D107" s="379"/>
      <c r="E107" s="548">
        <v>0</v>
      </c>
      <c r="F107" s="549"/>
      <c r="G107" s="427"/>
      <c r="H107" s="75"/>
    </row>
    <row r="108" spans="1:8" ht="15.6" x14ac:dyDescent="0.3">
      <c r="A108" s="433" t="s">
        <v>1201</v>
      </c>
      <c r="B108" s="151"/>
      <c r="C108" s="151"/>
      <c r="D108" s="151"/>
      <c r="E108" s="378"/>
      <c r="F108" s="378"/>
      <c r="G108" s="427"/>
    </row>
    <row r="109" spans="1:8" ht="15.6" x14ac:dyDescent="0.3">
      <c r="A109" s="426"/>
      <c r="B109" s="151"/>
      <c r="C109" s="151"/>
      <c r="D109" s="151"/>
      <c r="E109" s="378"/>
      <c r="F109" s="378"/>
      <c r="G109" s="427"/>
    </row>
    <row r="110" spans="1:8" ht="17.25" customHeight="1" x14ac:dyDescent="0.3">
      <c r="A110" s="417" t="s">
        <v>1150</v>
      </c>
      <c r="C110" s="430"/>
      <c r="D110" s="156"/>
      <c r="E110" s="93"/>
      <c r="F110" s="245"/>
      <c r="G110" s="427"/>
    </row>
    <row r="111" spans="1:8" ht="17.25" customHeight="1" x14ac:dyDescent="0.3">
      <c r="A111" s="429"/>
      <c r="B111" s="430"/>
      <c r="C111" s="430"/>
      <c r="D111" s="156"/>
      <c r="E111" s="358" t="s">
        <v>1153</v>
      </c>
      <c r="F111" s="245"/>
      <c r="G111" s="427"/>
    </row>
    <row r="112" spans="1:8" ht="15" x14ac:dyDescent="0.25">
      <c r="A112" s="374">
        <v>931</v>
      </c>
      <c r="B112" s="374" t="s">
        <v>117</v>
      </c>
      <c r="C112" s="374"/>
      <c r="D112" s="434"/>
      <c r="E112" s="548">
        <f>23047-13480-273</f>
        <v>9294</v>
      </c>
      <c r="F112" s="378"/>
      <c r="G112" s="427"/>
    </row>
    <row r="113" spans="1:8" ht="15" x14ac:dyDescent="0.25">
      <c r="A113" s="374">
        <v>932</v>
      </c>
      <c r="B113" s="383" t="s">
        <v>118</v>
      </c>
      <c r="C113" s="383"/>
      <c r="D113" s="434"/>
      <c r="E113" s="548">
        <f>41083-26307-133-234-172-15-275</f>
        <v>13947</v>
      </c>
      <c r="F113" s="378"/>
      <c r="G113" s="427"/>
    </row>
    <row r="114" spans="1:8" ht="15" x14ac:dyDescent="0.25">
      <c r="A114" s="374">
        <v>933</v>
      </c>
      <c r="B114" s="383" t="s">
        <v>119</v>
      </c>
      <c r="C114" s="383"/>
      <c r="D114" s="434"/>
      <c r="E114" s="548">
        <v>0</v>
      </c>
      <c r="F114" s="378"/>
      <c r="G114" s="427"/>
    </row>
    <row r="115" spans="1:8" ht="15" x14ac:dyDescent="0.25">
      <c r="A115" s="374">
        <v>934</v>
      </c>
      <c r="B115" s="383" t="s">
        <v>120</v>
      </c>
      <c r="C115" s="383"/>
      <c r="D115" s="434"/>
      <c r="E115" s="548">
        <v>7128</v>
      </c>
      <c r="F115" s="378"/>
      <c r="G115" s="427"/>
    </row>
    <row r="116" spans="1:8" s="437" customFormat="1" ht="17.25" customHeight="1" x14ac:dyDescent="0.3">
      <c r="A116" s="352">
        <v>939</v>
      </c>
      <c r="B116" s="435" t="s">
        <v>1202</v>
      </c>
      <c r="C116" s="435"/>
      <c r="D116" s="52"/>
      <c r="E116" s="553">
        <f>SUM(E112:E115)</f>
        <v>30369</v>
      </c>
      <c r="F116" s="167" t="str">
        <f>IF(E116=F41,"","ERROR: The Total Capital Charges must equal line 699 column 2.")</f>
        <v/>
      </c>
      <c r="G116" s="436"/>
    </row>
    <row r="117" spans="1:8" ht="17.25" customHeight="1" x14ac:dyDescent="0.3">
      <c r="A117" s="438" t="s">
        <v>1203</v>
      </c>
      <c r="B117" s="439"/>
      <c r="C117" s="439"/>
      <c r="D117" s="379"/>
      <c r="E117" s="427"/>
      <c r="F117" s="32"/>
      <c r="G117" s="427"/>
    </row>
    <row r="118" spans="1:8" ht="15.6" x14ac:dyDescent="0.3">
      <c r="A118" s="440"/>
      <c r="B118" s="32"/>
      <c r="C118" s="32"/>
      <c r="D118" s="379"/>
      <c r="E118" s="32"/>
      <c r="F118" s="32"/>
      <c r="G118" s="32"/>
      <c r="H118" s="75"/>
    </row>
    <row r="119" spans="1:8" ht="15" x14ac:dyDescent="0.25">
      <c r="A119" s="426"/>
      <c r="B119" s="32"/>
      <c r="C119" s="32"/>
      <c r="D119" s="379"/>
      <c r="E119" s="32"/>
      <c r="F119" s="32"/>
      <c r="G119" s="32"/>
      <c r="H119" s="75"/>
    </row>
    <row r="120" spans="1:8" ht="17.399999999999999" x14ac:dyDescent="0.3">
      <c r="A120" s="368" t="s">
        <v>1204</v>
      </c>
      <c r="C120" s="429"/>
      <c r="D120" s="379"/>
      <c r="E120" s="32"/>
      <c r="F120" s="32"/>
      <c r="G120" s="32"/>
      <c r="H120" s="75"/>
    </row>
    <row r="121" spans="1:8" ht="15.6" x14ac:dyDescent="0.3">
      <c r="A121" s="8" t="s">
        <v>124</v>
      </c>
      <c r="B121" s="211"/>
      <c r="C121" s="441"/>
      <c r="D121" s="9"/>
      <c r="E121" s="601" t="s">
        <v>1149</v>
      </c>
      <c r="F121" s="601" t="s">
        <v>1205</v>
      </c>
      <c r="G121" s="32"/>
      <c r="H121" s="75"/>
    </row>
    <row r="122" spans="1:8" ht="15" x14ac:dyDescent="0.25">
      <c r="A122" s="442"/>
      <c r="B122" s="32"/>
      <c r="C122" s="32"/>
      <c r="D122" s="379"/>
      <c r="E122" s="602"/>
      <c r="F122" s="602"/>
      <c r="G122" s="32"/>
      <c r="H122" s="75"/>
    </row>
    <row r="123" spans="1:8" ht="15.6" x14ac:dyDescent="0.3">
      <c r="A123" s="212"/>
      <c r="B123" s="429"/>
      <c r="C123" s="429"/>
      <c r="D123" s="379"/>
      <c r="E123" s="602"/>
      <c r="F123" s="602"/>
      <c r="G123" s="32"/>
      <c r="H123" s="75"/>
    </row>
    <row r="124" spans="1:8" ht="15.6" x14ac:dyDescent="0.3">
      <c r="A124" s="212"/>
      <c r="B124" s="52"/>
      <c r="C124" s="52"/>
      <c r="D124" s="379"/>
      <c r="E124" s="602"/>
      <c r="F124" s="602"/>
      <c r="G124" s="32"/>
      <c r="H124" s="75"/>
    </row>
    <row r="125" spans="1:8" ht="9.75" customHeight="1" x14ac:dyDescent="0.3">
      <c r="A125" s="212"/>
      <c r="B125" s="52"/>
      <c r="C125" s="52"/>
      <c r="D125" s="379"/>
      <c r="F125" s="443"/>
      <c r="G125" s="32"/>
      <c r="H125" s="75"/>
    </row>
    <row r="126" spans="1:8" ht="15.6" x14ac:dyDescent="0.3">
      <c r="A126" s="212"/>
      <c r="B126" s="52"/>
      <c r="C126" s="52"/>
      <c r="D126" s="379"/>
      <c r="E126" s="358" t="s">
        <v>1153</v>
      </c>
      <c r="F126" s="358" t="s">
        <v>1153</v>
      </c>
      <c r="G126" s="32"/>
      <c r="H126" s="75"/>
    </row>
    <row r="127" spans="1:8" ht="15.75" customHeight="1" x14ac:dyDescent="0.3">
      <c r="A127" s="212"/>
      <c r="B127" s="52"/>
      <c r="C127" s="52"/>
      <c r="D127" s="379"/>
      <c r="E127" s="362" t="s">
        <v>24</v>
      </c>
      <c r="F127" s="363" t="s">
        <v>1154</v>
      </c>
      <c r="G127" s="32"/>
      <c r="H127" s="75"/>
    </row>
    <row r="128" spans="1:8" ht="6" customHeight="1" x14ac:dyDescent="0.3">
      <c r="A128" s="212"/>
      <c r="B128" s="52"/>
      <c r="C128" s="52"/>
      <c r="D128" s="379"/>
      <c r="E128" s="362"/>
      <c r="F128" s="363"/>
      <c r="G128" s="32"/>
      <c r="H128" s="75"/>
    </row>
    <row r="129" spans="1:8" ht="15.6" x14ac:dyDescent="0.3">
      <c r="A129" s="374">
        <v>961</v>
      </c>
      <c r="B129" s="212" t="str">
        <f>B29</f>
        <v>Education services</v>
      </c>
      <c r="C129" s="383"/>
      <c r="D129" s="394" t="s">
        <v>1206</v>
      </c>
      <c r="E129" s="554">
        <f>E29</f>
        <v>209404</v>
      </c>
      <c r="F129" s="548">
        <v>211603</v>
      </c>
      <c r="G129" s="208" t="str">
        <f>IF(AND(E129=0,F129=0),"",IF(AND(E129=0,F129&lt;&gt;0),"&lt;&lt;WARNING: Col 2 - Zero entry expected as col 1 is zero.&gt;&gt;",IF(AND(E129&lt;&gt;0,F129=0),"&gt;&gt;&gt;WARNING: Col 2 - Non-zero entry expected as col 1 is non-zero!&lt;&lt;&lt;","")))</f>
        <v/>
      </c>
      <c r="H129" s="75"/>
    </row>
    <row r="130" spans="1:8" ht="15.6" x14ac:dyDescent="0.3">
      <c r="A130" s="374">
        <v>962</v>
      </c>
      <c r="B130" s="212" t="str">
        <f>B30</f>
        <v>Highways, roads and transport services</v>
      </c>
      <c r="C130" s="383"/>
      <c r="D130" s="394" t="s">
        <v>1207</v>
      </c>
      <c r="E130" s="554">
        <f>E30</f>
        <v>12126</v>
      </c>
      <c r="F130" s="548">
        <v>12107</v>
      </c>
      <c r="G130" s="208" t="str">
        <f t="shared" ref="G130:G142" si="0">IF(AND(E130=0,F130=0),"",IF(AND(E130=0,F130&lt;&gt;0),"&lt;&lt;WARNING: Col 2 - Zero entry expected as col 1 is zero.&gt;&gt;",IF(AND(E130&lt;&gt;0,F130=0),"&gt;&gt;&gt;WARNING: Col 2 - Non-zero entry expected as col 1 is non-zero!&lt;&lt;&lt;","")))</f>
        <v/>
      </c>
      <c r="H130" s="75"/>
    </row>
    <row r="131" spans="1:8" ht="15.6" x14ac:dyDescent="0.3">
      <c r="A131" s="374">
        <v>963</v>
      </c>
      <c r="B131" s="212" t="str">
        <f>B31</f>
        <v>Social services</v>
      </c>
      <c r="C131" s="383"/>
      <c r="D131" s="394" t="s">
        <v>1208</v>
      </c>
      <c r="E131" s="554">
        <f>E31</f>
        <v>90264</v>
      </c>
      <c r="F131" s="548">
        <v>88733</v>
      </c>
      <c r="G131" s="208" t="str">
        <f t="shared" si="0"/>
        <v/>
      </c>
      <c r="H131" s="75"/>
    </row>
    <row r="132" spans="1:8" ht="15.6" x14ac:dyDescent="0.3">
      <c r="A132" s="374">
        <v>964</v>
      </c>
      <c r="B132" s="212" t="str">
        <f>B32</f>
        <v>Housing services (GFRA only)</v>
      </c>
      <c r="C132" s="383"/>
      <c r="D132" s="394" t="s">
        <v>1209</v>
      </c>
      <c r="E132" s="554">
        <f>E32</f>
        <v>10625</v>
      </c>
      <c r="F132" s="548">
        <v>10625</v>
      </c>
      <c r="G132" s="208" t="str">
        <f t="shared" si="0"/>
        <v/>
      </c>
      <c r="H132" s="75"/>
    </row>
    <row r="133" spans="1:8" ht="15.6" x14ac:dyDescent="0.3">
      <c r="A133" s="374">
        <v>965</v>
      </c>
      <c r="B133" s="396" t="str">
        <f>B33</f>
        <v>Cultural and related services</v>
      </c>
      <c r="C133" s="383"/>
      <c r="D133" s="394" t="s">
        <v>1210</v>
      </c>
      <c r="E133" s="554">
        <f>E33</f>
        <v>364</v>
      </c>
      <c r="F133" s="548">
        <v>364</v>
      </c>
      <c r="G133" s="208" t="str">
        <f t="shared" si="0"/>
        <v/>
      </c>
      <c r="H133" s="75"/>
    </row>
    <row r="134" spans="1:8" ht="15.6" x14ac:dyDescent="0.3">
      <c r="A134" s="374">
        <v>966</v>
      </c>
      <c r="B134" s="396" t="str">
        <f t="shared" ref="B134:B140" si="1">B34</f>
        <v>Environmental services</v>
      </c>
      <c r="C134" s="383"/>
      <c r="D134" s="394" t="s">
        <v>1211</v>
      </c>
      <c r="E134" s="554">
        <f t="shared" ref="E134:E140" si="2">E34</f>
        <v>19306</v>
      </c>
      <c r="F134" s="548">
        <v>19301</v>
      </c>
      <c r="G134" s="208" t="str">
        <f t="shared" si="0"/>
        <v/>
      </c>
      <c r="H134" s="75"/>
    </row>
    <row r="135" spans="1:8" ht="15.6" x14ac:dyDescent="0.3">
      <c r="A135" s="374">
        <v>967</v>
      </c>
      <c r="B135" s="396" t="str">
        <f t="shared" si="1"/>
        <v>Planning and development services</v>
      </c>
      <c r="C135" s="383"/>
      <c r="D135" s="394" t="s">
        <v>1212</v>
      </c>
      <c r="E135" s="554">
        <f t="shared" si="2"/>
        <v>4109</v>
      </c>
      <c r="F135" s="548">
        <v>3682</v>
      </c>
      <c r="G135" s="208" t="str">
        <f t="shared" si="0"/>
        <v/>
      </c>
      <c r="H135" s="75"/>
    </row>
    <row r="136" spans="1:8" ht="15.6" x14ac:dyDescent="0.3">
      <c r="A136" s="374">
        <v>971</v>
      </c>
      <c r="B136" s="212" t="str">
        <f t="shared" si="1"/>
        <v>Police services</v>
      </c>
      <c r="C136" s="383"/>
      <c r="D136" s="394" t="s">
        <v>1213</v>
      </c>
      <c r="E136" s="554">
        <f t="shared" si="2"/>
        <v>0</v>
      </c>
      <c r="F136" s="548">
        <v>0</v>
      </c>
      <c r="G136" s="208" t="str">
        <f t="shared" si="0"/>
        <v/>
      </c>
      <c r="H136" s="75"/>
    </row>
    <row r="137" spans="1:8" ht="15.6" x14ac:dyDescent="0.3">
      <c r="A137" s="374">
        <v>972</v>
      </c>
      <c r="B137" s="212" t="str">
        <f t="shared" si="1"/>
        <v>Fire services</v>
      </c>
      <c r="C137" s="383"/>
      <c r="D137" s="394" t="s">
        <v>1214</v>
      </c>
      <c r="E137" s="554">
        <f t="shared" si="2"/>
        <v>0</v>
      </c>
      <c r="F137" s="548">
        <v>0</v>
      </c>
      <c r="G137" s="208" t="str">
        <f t="shared" si="0"/>
        <v/>
      </c>
      <c r="H137" s="75"/>
    </row>
    <row r="138" spans="1:8" ht="15.6" x14ac:dyDescent="0.3">
      <c r="A138" s="374">
        <v>973</v>
      </c>
      <c r="B138" s="212" t="str">
        <f t="shared" si="1"/>
        <v>Court services</v>
      </c>
      <c r="C138" s="383"/>
      <c r="D138" s="394" t="s">
        <v>1215</v>
      </c>
      <c r="E138" s="554">
        <f t="shared" si="2"/>
        <v>392</v>
      </c>
      <c r="F138" s="548">
        <v>242</v>
      </c>
      <c r="G138" s="208" t="str">
        <f t="shared" si="0"/>
        <v/>
      </c>
      <c r="H138" s="75"/>
    </row>
    <row r="139" spans="1:8" ht="15.6" x14ac:dyDescent="0.3">
      <c r="A139" s="374">
        <v>975</v>
      </c>
      <c r="B139" s="212" t="str">
        <f t="shared" si="1"/>
        <v>Central services</v>
      </c>
      <c r="C139" s="383"/>
      <c r="D139" s="394" t="s">
        <v>1216</v>
      </c>
      <c r="E139" s="554">
        <f t="shared" si="2"/>
        <v>12565</v>
      </c>
      <c r="F139" s="548">
        <v>12969</v>
      </c>
      <c r="G139" s="208" t="str">
        <f t="shared" si="0"/>
        <v/>
      </c>
      <c r="H139" s="75"/>
    </row>
    <row r="140" spans="1:8" ht="15.6" x14ac:dyDescent="0.3">
      <c r="A140" s="374">
        <v>978</v>
      </c>
      <c r="B140" s="212" t="str">
        <f t="shared" si="1"/>
        <v>Other services</v>
      </c>
      <c r="C140" s="383"/>
      <c r="D140" s="394" t="s">
        <v>1217</v>
      </c>
      <c r="E140" s="554">
        <f t="shared" si="2"/>
        <v>27228</v>
      </c>
      <c r="F140" s="548">
        <v>27203</v>
      </c>
      <c r="G140" s="208" t="str">
        <f t="shared" si="0"/>
        <v/>
      </c>
      <c r="H140" s="75"/>
    </row>
    <row r="141" spans="1:8" ht="15.6" x14ac:dyDescent="0.3">
      <c r="A141" s="374">
        <v>981</v>
      </c>
      <c r="B141" s="212" t="str">
        <f>B58</f>
        <v>External Trading Accounts net surplus(-)/ deficit(+)</v>
      </c>
      <c r="C141" s="383"/>
      <c r="D141" s="394" t="s">
        <v>1218</v>
      </c>
      <c r="E141" s="554">
        <f>E58</f>
        <v>-906</v>
      </c>
      <c r="F141" s="548">
        <v>-921</v>
      </c>
      <c r="G141" s="208" t="str">
        <f t="shared" si="0"/>
        <v/>
      </c>
      <c r="H141" s="75"/>
    </row>
    <row r="142" spans="1:8" ht="15.6" x14ac:dyDescent="0.3">
      <c r="A142" s="374">
        <v>982</v>
      </c>
      <c r="B142" s="212" t="str">
        <f>B59</f>
        <v>Internal Trading Accounts net surplus(-)/ deficit(+)</v>
      </c>
      <c r="C142" s="383"/>
      <c r="D142" s="394" t="s">
        <v>1219</v>
      </c>
      <c r="E142" s="554">
        <f>E59</f>
        <v>637</v>
      </c>
      <c r="F142" s="548">
        <v>-75</v>
      </c>
      <c r="G142" s="208" t="str">
        <f t="shared" si="0"/>
        <v/>
      </c>
      <c r="H142" s="75"/>
    </row>
    <row r="143" spans="1:8" ht="15.6" x14ac:dyDescent="0.3">
      <c r="A143" s="374">
        <v>986</v>
      </c>
      <c r="B143" s="212" t="str">
        <f>B76</f>
        <v>Pensions interest cost and expected return on pensions assets</v>
      </c>
      <c r="C143" s="383"/>
      <c r="D143" s="394" t="s">
        <v>1220</v>
      </c>
      <c r="E143" s="554">
        <f>E76</f>
        <v>2700</v>
      </c>
      <c r="F143" s="557"/>
      <c r="G143" s="245"/>
      <c r="H143" s="75"/>
    </row>
    <row r="144" spans="1:8" ht="15.6" x14ac:dyDescent="0.3">
      <c r="A144" s="374">
        <v>987</v>
      </c>
      <c r="B144" s="212" t="str">
        <f>B87</f>
        <v>Appropriations to(+)/ from(-) pensions reserve</v>
      </c>
      <c r="C144" s="383"/>
      <c r="D144" s="394" t="s">
        <v>1221</v>
      </c>
      <c r="E144" s="554">
        <f>E87</f>
        <v>-2981</v>
      </c>
      <c r="F144" s="558"/>
      <c r="G144" s="245"/>
      <c r="H144" s="75"/>
    </row>
    <row r="145" spans="1:8" s="437" customFormat="1" ht="15.6" x14ac:dyDescent="0.3">
      <c r="A145" s="352">
        <v>989</v>
      </c>
      <c r="B145" s="212" t="s">
        <v>1222</v>
      </c>
      <c r="C145" s="212"/>
      <c r="E145" s="553">
        <f>SUM(E129:E144)</f>
        <v>385833</v>
      </c>
      <c r="F145" s="553">
        <f>SUM(F129:F142)</f>
        <v>385833</v>
      </c>
      <c r="G145" s="208" t="str">
        <f>IF(E145=F145,"","WARNING: The Total line 989 column 2,  must equal line 989 column 1.")</f>
        <v/>
      </c>
      <c r="H145" s="444"/>
    </row>
    <row r="146" spans="1:8" ht="15.6" x14ac:dyDescent="0.3">
      <c r="A146" s="438" t="s">
        <v>1223</v>
      </c>
      <c r="B146" s="445"/>
      <c r="C146" s="445"/>
      <c r="D146" s="445"/>
      <c r="E146" s="32"/>
      <c r="F146" s="210"/>
      <c r="G146" s="32"/>
      <c r="H146" s="75"/>
    </row>
    <row r="147" spans="1:8" ht="15" x14ac:dyDescent="0.25">
      <c r="A147" s="446"/>
      <c r="B147" s="9"/>
      <c r="C147" s="9"/>
      <c r="D147" s="32"/>
      <c r="E147" s="32"/>
      <c r="F147" s="32"/>
      <c r="G147" s="379"/>
      <c r="H147" s="75"/>
    </row>
    <row r="148" spans="1:8" ht="15" x14ac:dyDescent="0.25">
      <c r="A148" s="446"/>
      <c r="B148" s="32"/>
      <c r="C148" s="32"/>
      <c r="D148" s="379"/>
      <c r="E148" s="379"/>
      <c r="F148" s="379"/>
      <c r="G148" s="379"/>
      <c r="H148" s="75"/>
    </row>
    <row r="149" spans="1:8" ht="15.6" x14ac:dyDescent="0.3">
      <c r="A149" s="212" t="s">
        <v>128</v>
      </c>
      <c r="C149" s="212"/>
      <c r="D149" s="213"/>
      <c r="E149" s="379"/>
      <c r="F149" s="379"/>
      <c r="G149" s="379"/>
    </row>
    <row r="150" spans="1:8" ht="15" x14ac:dyDescent="0.25">
      <c r="A150" s="446"/>
      <c r="B150" s="379"/>
      <c r="C150" s="379"/>
      <c r="D150" s="379"/>
      <c r="E150" s="379"/>
      <c r="F150" s="379"/>
      <c r="G150" s="379"/>
    </row>
    <row r="151" spans="1:8" ht="15.6" x14ac:dyDescent="0.3">
      <c r="A151" s="594" t="s">
        <v>129</v>
      </c>
      <c r="B151" s="595"/>
      <c r="C151" s="447" t="s">
        <v>130</v>
      </c>
      <c r="D151" s="596" t="s">
        <v>131</v>
      </c>
      <c r="E151" s="597"/>
      <c r="F151" s="597"/>
      <c r="G151" s="379"/>
    </row>
    <row r="152" spans="1:8" ht="15.6" x14ac:dyDescent="0.3">
      <c r="A152" s="590"/>
      <c r="B152" s="591"/>
      <c r="C152" s="448"/>
      <c r="D152" s="592"/>
      <c r="E152" s="593"/>
      <c r="F152" s="593"/>
      <c r="G152" s="379"/>
    </row>
    <row r="153" spans="1:8" ht="15.6" x14ac:dyDescent="0.3">
      <c r="A153" s="590"/>
      <c r="B153" s="591"/>
      <c r="C153" s="448"/>
      <c r="D153" s="592"/>
      <c r="E153" s="593"/>
      <c r="F153" s="593"/>
      <c r="G153" s="379"/>
    </row>
    <row r="154" spans="1:8" ht="15.6" x14ac:dyDescent="0.3">
      <c r="A154" s="590"/>
      <c r="B154" s="591"/>
      <c r="C154" s="448"/>
      <c r="D154" s="592"/>
      <c r="E154" s="593"/>
      <c r="F154" s="593"/>
      <c r="G154" s="379"/>
    </row>
    <row r="155" spans="1:8" ht="15.6" x14ac:dyDescent="0.3">
      <c r="A155" s="590"/>
      <c r="B155" s="591"/>
      <c r="C155" s="448"/>
      <c r="D155" s="592"/>
      <c r="E155" s="593"/>
      <c r="F155" s="593"/>
      <c r="G155" s="379"/>
    </row>
    <row r="156" spans="1:8" ht="15.6" x14ac:dyDescent="0.3">
      <c r="A156" s="590"/>
      <c r="B156" s="591"/>
      <c r="C156" s="448"/>
      <c r="D156" s="592"/>
      <c r="E156" s="593"/>
      <c r="F156" s="593"/>
      <c r="G156" s="379"/>
    </row>
    <row r="157" spans="1:8" ht="15.6" x14ac:dyDescent="0.3">
      <c r="A157" s="590"/>
      <c r="B157" s="591"/>
      <c r="C157" s="448"/>
      <c r="D157" s="592"/>
      <c r="E157" s="593"/>
      <c r="F157" s="593"/>
      <c r="G157" s="379"/>
    </row>
    <row r="158" spans="1:8" ht="15.6" x14ac:dyDescent="0.3">
      <c r="A158" s="590"/>
      <c r="B158" s="591"/>
      <c r="C158" s="448"/>
      <c r="D158" s="592"/>
      <c r="E158" s="593"/>
      <c r="F158" s="593"/>
      <c r="G158" s="379"/>
    </row>
    <row r="159" spans="1:8" ht="15.6" x14ac:dyDescent="0.3">
      <c r="A159" s="590"/>
      <c r="B159" s="591"/>
      <c r="C159" s="448"/>
      <c r="D159" s="592"/>
      <c r="E159" s="593"/>
      <c r="F159" s="593"/>
      <c r="G159" s="379"/>
    </row>
    <row r="160" spans="1:8" ht="15.6" x14ac:dyDescent="0.3">
      <c r="A160" s="446"/>
      <c r="B160" s="379"/>
      <c r="C160" s="379"/>
      <c r="D160" s="379"/>
      <c r="E160" s="379"/>
      <c r="F160" s="449" t="s">
        <v>132</v>
      </c>
      <c r="G160" s="379"/>
    </row>
    <row r="299" spans="25:37" ht="13.8" thickBot="1" x14ac:dyDescent="0.3"/>
    <row r="300" spans="25:37" ht="13.8" thickTop="1" x14ac:dyDescent="0.25">
      <c r="Y300" s="228"/>
      <c r="Z300" s="229"/>
      <c r="AA300" s="229"/>
      <c r="AB300" s="229"/>
      <c r="AC300" s="229"/>
      <c r="AD300" s="229"/>
      <c r="AE300" s="229"/>
      <c r="AF300" s="229"/>
      <c r="AG300" s="229"/>
      <c r="AH300" s="229"/>
      <c r="AI300" s="229"/>
      <c r="AJ300" s="229"/>
      <c r="AK300" s="230"/>
    </row>
    <row r="301" spans="25:37" ht="13.8" thickBot="1" x14ac:dyDescent="0.3">
      <c r="Y301" s="231"/>
      <c r="AK301" s="232"/>
    </row>
    <row r="302" spans="25:37" ht="29.4" thickTop="1" thickBot="1" x14ac:dyDescent="0.55000000000000004">
      <c r="Y302" s="231"/>
      <c r="Z302" s="233" t="s">
        <v>133</v>
      </c>
      <c r="AA302" s="234"/>
      <c r="AB302" s="234"/>
      <c r="AC302" s="235"/>
      <c r="AK302" s="232"/>
    </row>
    <row r="303" spans="25:37" ht="13.8" thickTop="1" x14ac:dyDescent="0.25">
      <c r="Y303" s="236"/>
      <c r="Z303" s="93"/>
      <c r="AA303" s="93"/>
      <c r="AB303" s="93"/>
      <c r="AC303" s="93"/>
      <c r="AD303" s="93"/>
      <c r="AE303" s="93"/>
      <c r="AF303" s="93"/>
      <c r="AG303" s="93"/>
      <c r="AH303" s="93"/>
      <c r="AI303" s="93"/>
      <c r="AJ303" s="93"/>
      <c r="AK303" s="237"/>
    </row>
    <row r="304" spans="25:37" ht="13.8" hidden="1" thickTop="1" x14ac:dyDescent="0.25">
      <c r="Y304" s="236"/>
      <c r="Z304" s="238"/>
      <c r="AA304" s="239"/>
      <c r="AB304" s="239"/>
      <c r="AC304" s="240"/>
      <c r="AD304" s="93"/>
      <c r="AE304" s="93"/>
      <c r="AF304" s="93"/>
      <c r="AG304" s="93"/>
      <c r="AH304" s="93"/>
      <c r="AI304" s="93"/>
      <c r="AJ304" s="93"/>
      <c r="AK304" s="237"/>
    </row>
    <row r="305" spans="25:37" ht="15.6" hidden="1" thickBot="1" x14ac:dyDescent="0.3">
      <c r="Y305" s="236"/>
      <c r="Z305" s="241" t="s">
        <v>7</v>
      </c>
      <c r="AA305" s="242">
        <v>1</v>
      </c>
      <c r="AB305" s="243">
        <f>IF(F14="YES",1,0)</f>
        <v>0</v>
      </c>
      <c r="AC305" s="244"/>
      <c r="AD305" s="245"/>
      <c r="AE305" s="245"/>
      <c r="AF305" s="245"/>
      <c r="AG305" s="93"/>
      <c r="AH305" s="93"/>
      <c r="AI305" s="93"/>
      <c r="AJ305" s="93"/>
      <c r="AK305" s="237"/>
    </row>
    <row r="306" spans="25:37" ht="15" hidden="1" x14ac:dyDescent="0.25">
      <c r="Y306" s="236"/>
      <c r="Z306" s="246" t="s">
        <v>134</v>
      </c>
      <c r="AA306" s="242">
        <v>0</v>
      </c>
      <c r="AB306" s="247"/>
      <c r="AC306" s="244"/>
      <c r="AD306" s="245"/>
      <c r="AE306" s="245"/>
      <c r="AF306" s="245"/>
      <c r="AG306" s="93"/>
      <c r="AH306" s="93"/>
      <c r="AI306" s="93"/>
      <c r="AJ306" s="93"/>
      <c r="AK306" s="237"/>
    </row>
    <row r="307" spans="25:37" ht="15.6" hidden="1" thickBot="1" x14ac:dyDescent="0.3">
      <c r="Y307" s="236"/>
      <c r="Z307" s="248"/>
      <c r="AA307" s="249"/>
      <c r="AB307" s="250"/>
      <c r="AC307" s="251"/>
      <c r="AD307" s="245"/>
      <c r="AE307" s="245"/>
      <c r="AF307" s="245"/>
      <c r="AG307" s="93"/>
      <c r="AH307" s="93"/>
      <c r="AI307" s="93"/>
      <c r="AJ307" s="93"/>
      <c r="AK307" s="237"/>
    </row>
    <row r="308" spans="25:37" hidden="1" x14ac:dyDescent="0.25">
      <c r="Y308" s="236"/>
      <c r="Z308" s="93"/>
      <c r="AA308" s="252"/>
      <c r="AB308" s="93"/>
      <c r="AC308" s="93"/>
      <c r="AD308" s="93"/>
      <c r="AE308" s="93"/>
      <c r="AF308" s="93"/>
      <c r="AG308" s="93"/>
      <c r="AH308" s="93"/>
      <c r="AI308" s="93"/>
      <c r="AJ308" s="93"/>
      <c r="AK308" s="237"/>
    </row>
    <row r="309" spans="25:37" hidden="1" x14ac:dyDescent="0.25">
      <c r="Y309" s="236"/>
      <c r="Z309" s="93"/>
      <c r="AA309" s="252"/>
      <c r="AB309" s="93"/>
      <c r="AC309" s="93"/>
      <c r="AD309" s="93"/>
      <c r="AE309" s="93"/>
      <c r="AF309" s="93"/>
      <c r="AG309" s="93"/>
      <c r="AH309" s="93"/>
      <c r="AI309" s="93"/>
      <c r="AJ309" s="93"/>
      <c r="AK309" s="237"/>
    </row>
    <row r="310" spans="25:37" hidden="1" x14ac:dyDescent="0.25">
      <c r="Y310" s="236"/>
      <c r="Z310" s="253"/>
      <c r="AA310" s="92"/>
      <c r="AB310" s="254"/>
      <c r="AC310" s="254"/>
      <c r="AD310" s="254"/>
      <c r="AE310" s="253"/>
      <c r="AF310" s="253"/>
      <c r="AG310" s="92"/>
      <c r="AH310" s="92"/>
      <c r="AI310" s="93"/>
      <c r="AJ310" s="93"/>
      <c r="AK310" s="237"/>
    </row>
    <row r="311" spans="25:37" hidden="1" x14ac:dyDescent="0.25">
      <c r="Y311" s="236"/>
      <c r="Z311" s="270" t="s">
        <v>135</v>
      </c>
      <c r="AA311" s="259" t="str">
        <f t="shared" ref="AA311:AA374" si="3">$A$22</f>
        <v>E4210</v>
      </c>
      <c r="AB311" s="450" t="s">
        <v>1224</v>
      </c>
      <c r="AC311" s="259">
        <f>ROUND((E29),0)</f>
        <v>209404</v>
      </c>
      <c r="AD311" s="451" t="s">
        <v>137</v>
      </c>
      <c r="AE311" s="259">
        <f>ROUND((F29),0)</f>
        <v>9207</v>
      </c>
      <c r="AF311" s="259" t="s">
        <v>137</v>
      </c>
      <c r="AG311" s="259">
        <f>ROUND((G29),0)</f>
        <v>218611</v>
      </c>
      <c r="AH311" s="259" t="s">
        <v>137</v>
      </c>
      <c r="AI311" s="259"/>
      <c r="AJ311" s="259"/>
      <c r="AK311" s="237"/>
    </row>
    <row r="312" spans="25:37" hidden="1" x14ac:dyDescent="0.25">
      <c r="Y312" s="236"/>
      <c r="Z312" s="270" t="s">
        <v>135</v>
      </c>
      <c r="AA312" s="259" t="str">
        <f t="shared" si="3"/>
        <v>E4210</v>
      </c>
      <c r="AB312" s="450" t="s">
        <v>1224</v>
      </c>
      <c r="AC312" s="259">
        <f t="shared" ref="AC312:AC323" si="4">ROUND((E30),0)</f>
        <v>12126</v>
      </c>
      <c r="AD312" s="451" t="s">
        <v>137</v>
      </c>
      <c r="AE312" s="259">
        <f t="shared" ref="AE312:AE323" si="5">ROUND((F30),0)</f>
        <v>7994</v>
      </c>
      <c r="AF312" s="259" t="s">
        <v>137</v>
      </c>
      <c r="AG312" s="259">
        <f t="shared" ref="AG312:AG323" si="6">ROUND((G30),0)</f>
        <v>20120</v>
      </c>
      <c r="AH312" s="259" t="s">
        <v>137</v>
      </c>
      <c r="AI312" s="259"/>
      <c r="AJ312" s="259"/>
      <c r="AK312" s="237"/>
    </row>
    <row r="313" spans="25:37" hidden="1" x14ac:dyDescent="0.25">
      <c r="Y313" s="236"/>
      <c r="Z313" s="270" t="s">
        <v>135</v>
      </c>
      <c r="AA313" s="259" t="str">
        <f t="shared" si="3"/>
        <v>E4210</v>
      </c>
      <c r="AB313" s="450" t="s">
        <v>1224</v>
      </c>
      <c r="AC313" s="259">
        <f t="shared" si="4"/>
        <v>90264</v>
      </c>
      <c r="AD313" s="451" t="s">
        <v>137</v>
      </c>
      <c r="AE313" s="259">
        <f t="shared" si="5"/>
        <v>3226</v>
      </c>
      <c r="AF313" s="259" t="s">
        <v>137</v>
      </c>
      <c r="AG313" s="259">
        <f t="shared" si="6"/>
        <v>93490</v>
      </c>
      <c r="AH313" s="259" t="s">
        <v>137</v>
      </c>
      <c r="AI313" s="259"/>
      <c r="AJ313" s="259"/>
      <c r="AK313" s="237"/>
    </row>
    <row r="314" spans="25:37" hidden="1" x14ac:dyDescent="0.25">
      <c r="Y314" s="236"/>
      <c r="Z314" s="270" t="s">
        <v>135</v>
      </c>
      <c r="AA314" s="259" t="str">
        <f t="shared" si="3"/>
        <v>E4210</v>
      </c>
      <c r="AB314" s="450" t="s">
        <v>1224</v>
      </c>
      <c r="AC314" s="259">
        <f t="shared" si="4"/>
        <v>10625</v>
      </c>
      <c r="AD314" s="451" t="s">
        <v>137</v>
      </c>
      <c r="AE314" s="259">
        <f t="shared" si="5"/>
        <v>4380</v>
      </c>
      <c r="AF314" s="259" t="s">
        <v>137</v>
      </c>
      <c r="AG314" s="259">
        <f t="shared" si="6"/>
        <v>15005</v>
      </c>
      <c r="AH314" s="259" t="s">
        <v>137</v>
      </c>
      <c r="AI314" s="259"/>
      <c r="AJ314" s="259"/>
      <c r="AK314" s="237"/>
    </row>
    <row r="315" spans="25:37" hidden="1" x14ac:dyDescent="0.25">
      <c r="Y315" s="236"/>
      <c r="Z315" s="270" t="s">
        <v>135</v>
      </c>
      <c r="AA315" s="259" t="str">
        <f t="shared" si="3"/>
        <v>E4210</v>
      </c>
      <c r="AB315" s="450" t="s">
        <v>1224</v>
      </c>
      <c r="AC315" s="259">
        <f t="shared" si="4"/>
        <v>364</v>
      </c>
      <c r="AD315" s="451" t="s">
        <v>137</v>
      </c>
      <c r="AE315" s="259">
        <f t="shared" si="5"/>
        <v>0</v>
      </c>
      <c r="AF315" s="259" t="s">
        <v>137</v>
      </c>
      <c r="AG315" s="259">
        <f t="shared" si="6"/>
        <v>364</v>
      </c>
      <c r="AH315" s="259" t="s">
        <v>137</v>
      </c>
      <c r="AI315" s="259"/>
      <c r="AJ315" s="259"/>
      <c r="AK315" s="237"/>
    </row>
    <row r="316" spans="25:37" hidden="1" x14ac:dyDescent="0.25">
      <c r="Y316" s="236"/>
      <c r="Z316" s="270" t="s">
        <v>135</v>
      </c>
      <c r="AA316" s="259" t="str">
        <f t="shared" si="3"/>
        <v>E4210</v>
      </c>
      <c r="AB316" s="450" t="s">
        <v>1224</v>
      </c>
      <c r="AC316" s="259">
        <f t="shared" si="4"/>
        <v>19306</v>
      </c>
      <c r="AD316" s="451" t="s">
        <v>137</v>
      </c>
      <c r="AE316" s="259">
        <f t="shared" si="5"/>
        <v>774</v>
      </c>
      <c r="AF316" s="259" t="s">
        <v>137</v>
      </c>
      <c r="AG316" s="259">
        <f t="shared" si="6"/>
        <v>20080</v>
      </c>
      <c r="AH316" s="259" t="s">
        <v>137</v>
      </c>
      <c r="AI316" s="259"/>
      <c r="AJ316" s="259"/>
      <c r="AK316" s="237"/>
    </row>
    <row r="317" spans="25:37" hidden="1" x14ac:dyDescent="0.25">
      <c r="Y317" s="236"/>
      <c r="Z317" s="270" t="s">
        <v>135</v>
      </c>
      <c r="AA317" s="259" t="str">
        <f t="shared" si="3"/>
        <v>E4210</v>
      </c>
      <c r="AB317" s="450" t="s">
        <v>1224</v>
      </c>
      <c r="AC317" s="259">
        <f t="shared" si="4"/>
        <v>4109</v>
      </c>
      <c r="AD317" s="451" t="s">
        <v>137</v>
      </c>
      <c r="AE317" s="259">
        <f t="shared" si="5"/>
        <v>717</v>
      </c>
      <c r="AF317" s="259" t="s">
        <v>137</v>
      </c>
      <c r="AG317" s="259">
        <f t="shared" si="6"/>
        <v>4826</v>
      </c>
      <c r="AH317" s="259" t="s">
        <v>137</v>
      </c>
      <c r="AI317" s="259"/>
      <c r="AJ317" s="259"/>
      <c r="AK317" s="237"/>
    </row>
    <row r="318" spans="25:37" hidden="1" x14ac:dyDescent="0.25">
      <c r="Y318" s="236"/>
      <c r="Z318" s="270" t="s">
        <v>135</v>
      </c>
      <c r="AA318" s="259" t="str">
        <f t="shared" si="3"/>
        <v>E4210</v>
      </c>
      <c r="AB318" s="450" t="s">
        <v>1224</v>
      </c>
      <c r="AC318" s="259">
        <f t="shared" si="4"/>
        <v>0</v>
      </c>
      <c r="AD318" s="451" t="s">
        <v>137</v>
      </c>
      <c r="AE318" s="259">
        <f t="shared" si="5"/>
        <v>0</v>
      </c>
      <c r="AF318" s="259" t="s">
        <v>137</v>
      </c>
      <c r="AG318" s="259">
        <f t="shared" si="6"/>
        <v>0</v>
      </c>
      <c r="AH318" s="259" t="s">
        <v>137</v>
      </c>
      <c r="AI318" s="259"/>
      <c r="AJ318" s="259"/>
      <c r="AK318" s="237"/>
    </row>
    <row r="319" spans="25:37" hidden="1" x14ac:dyDescent="0.25">
      <c r="Y319" s="236"/>
      <c r="Z319" s="270" t="s">
        <v>135</v>
      </c>
      <c r="AA319" s="259" t="str">
        <f t="shared" si="3"/>
        <v>E4210</v>
      </c>
      <c r="AB319" s="450" t="s">
        <v>1224</v>
      </c>
      <c r="AC319" s="259">
        <f t="shared" si="4"/>
        <v>0</v>
      </c>
      <c r="AD319" s="451" t="s">
        <v>137</v>
      </c>
      <c r="AE319" s="259">
        <f t="shared" si="5"/>
        <v>0</v>
      </c>
      <c r="AF319" s="259" t="s">
        <v>137</v>
      </c>
      <c r="AG319" s="259">
        <f t="shared" si="6"/>
        <v>0</v>
      </c>
      <c r="AH319" s="259" t="s">
        <v>137</v>
      </c>
      <c r="AI319" s="259"/>
      <c r="AJ319" s="259"/>
      <c r="AK319" s="237"/>
    </row>
    <row r="320" spans="25:37" hidden="1" x14ac:dyDescent="0.25">
      <c r="Y320" s="236"/>
      <c r="Z320" s="270" t="s">
        <v>135</v>
      </c>
      <c r="AA320" s="259" t="str">
        <f t="shared" si="3"/>
        <v>E4210</v>
      </c>
      <c r="AB320" s="450" t="s">
        <v>1224</v>
      </c>
      <c r="AC320" s="259">
        <f t="shared" si="4"/>
        <v>392</v>
      </c>
      <c r="AD320" s="451" t="s">
        <v>137</v>
      </c>
      <c r="AE320" s="259">
        <f t="shared" si="5"/>
        <v>0</v>
      </c>
      <c r="AF320" s="259" t="s">
        <v>137</v>
      </c>
      <c r="AG320" s="259">
        <f t="shared" si="6"/>
        <v>392</v>
      </c>
      <c r="AH320" s="259" t="s">
        <v>137</v>
      </c>
      <c r="AI320" s="259"/>
      <c r="AJ320" s="259"/>
      <c r="AK320" s="237"/>
    </row>
    <row r="321" spans="25:37" hidden="1" x14ac:dyDescent="0.25">
      <c r="Y321" s="236"/>
      <c r="Z321" s="270" t="s">
        <v>135</v>
      </c>
      <c r="AA321" s="259" t="str">
        <f t="shared" si="3"/>
        <v>E4210</v>
      </c>
      <c r="AB321" s="450" t="s">
        <v>1224</v>
      </c>
      <c r="AC321" s="259">
        <f t="shared" si="4"/>
        <v>12565</v>
      </c>
      <c r="AD321" s="451" t="s">
        <v>137</v>
      </c>
      <c r="AE321" s="259">
        <f t="shared" si="5"/>
        <v>864</v>
      </c>
      <c r="AF321" s="259" t="s">
        <v>137</v>
      </c>
      <c r="AG321" s="259">
        <f t="shared" si="6"/>
        <v>13429</v>
      </c>
      <c r="AH321" s="259" t="s">
        <v>137</v>
      </c>
      <c r="AI321" s="259"/>
      <c r="AJ321" s="259"/>
      <c r="AK321" s="237"/>
    </row>
    <row r="322" spans="25:37" hidden="1" x14ac:dyDescent="0.25">
      <c r="Y322" s="236"/>
      <c r="Z322" s="270" t="s">
        <v>135</v>
      </c>
      <c r="AA322" s="259" t="str">
        <f t="shared" si="3"/>
        <v>E4210</v>
      </c>
      <c r="AB322" s="450" t="s">
        <v>1224</v>
      </c>
      <c r="AC322" s="259">
        <f t="shared" si="4"/>
        <v>27228</v>
      </c>
      <c r="AD322" s="451" t="s">
        <v>137</v>
      </c>
      <c r="AE322" s="259">
        <f t="shared" si="5"/>
        <v>3207</v>
      </c>
      <c r="AF322" s="259" t="s">
        <v>137</v>
      </c>
      <c r="AG322" s="259">
        <f t="shared" si="6"/>
        <v>30435</v>
      </c>
      <c r="AH322" s="259" t="s">
        <v>137</v>
      </c>
      <c r="AI322" s="259"/>
      <c r="AJ322" s="259"/>
      <c r="AK322" s="237"/>
    </row>
    <row r="323" spans="25:37" hidden="1" x14ac:dyDescent="0.25">
      <c r="Y323" s="236"/>
      <c r="Z323" s="270" t="s">
        <v>135</v>
      </c>
      <c r="AA323" s="259" t="str">
        <f t="shared" si="3"/>
        <v>E4210</v>
      </c>
      <c r="AB323" s="450" t="s">
        <v>1224</v>
      </c>
      <c r="AC323" s="259">
        <f t="shared" si="4"/>
        <v>386383</v>
      </c>
      <c r="AD323" s="451" t="s">
        <v>137</v>
      </c>
      <c r="AE323" s="259">
        <f t="shared" si="5"/>
        <v>30369</v>
      </c>
      <c r="AF323" s="259" t="s">
        <v>137</v>
      </c>
      <c r="AG323" s="259">
        <f t="shared" si="6"/>
        <v>416752</v>
      </c>
      <c r="AH323" s="259" t="s">
        <v>137</v>
      </c>
      <c r="AI323" s="259"/>
      <c r="AJ323" s="259"/>
      <c r="AK323" s="237"/>
    </row>
    <row r="324" spans="25:37" hidden="1" x14ac:dyDescent="0.25">
      <c r="Y324" s="236"/>
      <c r="Z324" s="452" t="s">
        <v>135</v>
      </c>
      <c r="AA324" s="264" t="str">
        <f t="shared" si="3"/>
        <v>E4210</v>
      </c>
      <c r="AB324" s="453" t="s">
        <v>1224</v>
      </c>
      <c r="AC324" s="264">
        <f>ROUND((E43),0)</f>
        <v>4</v>
      </c>
      <c r="AD324" s="454" t="s">
        <v>137</v>
      </c>
      <c r="AE324" s="264"/>
      <c r="AF324" s="265"/>
      <c r="AG324" s="264"/>
      <c r="AH324" s="265"/>
      <c r="AI324" s="264"/>
      <c r="AJ324" s="265"/>
      <c r="AK324" s="237"/>
    </row>
    <row r="325" spans="25:37" hidden="1" x14ac:dyDescent="0.25">
      <c r="Y325" s="236"/>
      <c r="Z325" s="452" t="s">
        <v>135</v>
      </c>
      <c r="AA325" s="264" t="str">
        <f t="shared" si="3"/>
        <v>E4210</v>
      </c>
      <c r="AB325" s="453" t="s">
        <v>1224</v>
      </c>
      <c r="AC325" s="264">
        <f t="shared" ref="AC325:AC330" si="7">ROUND((E44),0)</f>
        <v>18956</v>
      </c>
      <c r="AD325" s="454" t="s">
        <v>137</v>
      </c>
      <c r="AE325" s="264"/>
      <c r="AF325" s="265"/>
      <c r="AG325" s="264"/>
      <c r="AH325" s="265"/>
      <c r="AI325" s="264"/>
      <c r="AJ325" s="265"/>
      <c r="AK325" s="237"/>
    </row>
    <row r="326" spans="25:37" hidden="1" x14ac:dyDescent="0.25">
      <c r="Y326" s="236"/>
      <c r="Z326" s="452" t="s">
        <v>135</v>
      </c>
      <c r="AA326" s="264" t="str">
        <f t="shared" si="3"/>
        <v>E4210</v>
      </c>
      <c r="AB326" s="453" t="s">
        <v>1224</v>
      </c>
      <c r="AC326" s="264">
        <f t="shared" si="7"/>
        <v>393</v>
      </c>
      <c r="AD326" s="454" t="s">
        <v>137</v>
      </c>
      <c r="AE326" s="264"/>
      <c r="AF326" s="265"/>
      <c r="AG326" s="264"/>
      <c r="AH326" s="265"/>
      <c r="AI326" s="264"/>
      <c r="AJ326" s="265"/>
      <c r="AK326" s="237"/>
    </row>
    <row r="327" spans="25:37" hidden="1" x14ac:dyDescent="0.25">
      <c r="Y327" s="236"/>
      <c r="Z327" s="452" t="s">
        <v>135</v>
      </c>
      <c r="AA327" s="264" t="str">
        <f t="shared" si="3"/>
        <v>E4210</v>
      </c>
      <c r="AB327" s="453" t="s">
        <v>1224</v>
      </c>
      <c r="AC327" s="264">
        <f t="shared" si="7"/>
        <v>35271</v>
      </c>
      <c r="AD327" s="454" t="s">
        <v>137</v>
      </c>
      <c r="AE327" s="264"/>
      <c r="AF327" s="265"/>
      <c r="AG327" s="264"/>
      <c r="AH327" s="265"/>
      <c r="AI327" s="264"/>
      <c r="AJ327" s="265"/>
      <c r="AK327" s="237"/>
    </row>
    <row r="328" spans="25:37" hidden="1" x14ac:dyDescent="0.25">
      <c r="Y328" s="236"/>
      <c r="Z328" s="452" t="s">
        <v>135</v>
      </c>
      <c r="AA328" s="264" t="str">
        <f t="shared" si="3"/>
        <v>E4210</v>
      </c>
      <c r="AB328" s="453" t="s">
        <v>1224</v>
      </c>
      <c r="AC328" s="264">
        <f t="shared" si="7"/>
        <v>-528</v>
      </c>
      <c r="AD328" s="454" t="s">
        <v>137</v>
      </c>
      <c r="AE328" s="264"/>
      <c r="AF328" s="265"/>
      <c r="AG328" s="264"/>
      <c r="AH328" s="265"/>
      <c r="AI328" s="264"/>
      <c r="AJ328" s="265"/>
      <c r="AK328" s="237"/>
    </row>
    <row r="329" spans="25:37" hidden="1" x14ac:dyDescent="0.25">
      <c r="Y329" s="236"/>
      <c r="Z329" s="452" t="s">
        <v>135</v>
      </c>
      <c r="AA329" s="264" t="str">
        <f t="shared" si="3"/>
        <v>E4210</v>
      </c>
      <c r="AB329" s="453" t="s">
        <v>1224</v>
      </c>
      <c r="AC329" s="264">
        <f t="shared" si="7"/>
        <v>0</v>
      </c>
      <c r="AD329" s="454" t="s">
        <v>137</v>
      </c>
      <c r="AE329" s="264"/>
      <c r="AF329" s="265"/>
      <c r="AG329" s="264"/>
      <c r="AH329" s="265"/>
      <c r="AI329" s="264"/>
      <c r="AJ329" s="265"/>
      <c r="AK329" s="237"/>
    </row>
    <row r="330" spans="25:37" hidden="1" x14ac:dyDescent="0.25">
      <c r="Y330" s="236"/>
      <c r="Z330" s="452" t="s">
        <v>135</v>
      </c>
      <c r="AA330" s="264" t="str">
        <f t="shared" si="3"/>
        <v>E4210</v>
      </c>
      <c r="AB330" s="453" t="s">
        <v>1224</v>
      </c>
      <c r="AC330" s="264">
        <f t="shared" si="7"/>
        <v>0</v>
      </c>
      <c r="AD330" s="454" t="s">
        <v>137</v>
      </c>
      <c r="AE330" s="264"/>
      <c r="AF330" s="265"/>
      <c r="AG330" s="264"/>
      <c r="AH330" s="265"/>
      <c r="AI330" s="264"/>
      <c r="AJ330" s="265"/>
      <c r="AK330" s="237"/>
    </row>
    <row r="331" spans="25:37" hidden="1" x14ac:dyDescent="0.25">
      <c r="Y331" s="236"/>
      <c r="Z331" s="270" t="s">
        <v>135</v>
      </c>
      <c r="AA331" s="259" t="str">
        <f t="shared" si="3"/>
        <v>E4210</v>
      </c>
      <c r="AB331" s="450" t="s">
        <v>1224</v>
      </c>
      <c r="AC331" s="259">
        <f>ROUND((E52),0)</f>
        <v>62</v>
      </c>
      <c r="AD331" s="451" t="s">
        <v>137</v>
      </c>
      <c r="AE331" s="264"/>
      <c r="AF331" s="265"/>
      <c r="AG331" s="264"/>
      <c r="AH331" s="265"/>
      <c r="AI331" s="264"/>
      <c r="AJ331" s="265"/>
      <c r="AK331" s="237"/>
    </row>
    <row r="332" spans="25:37" hidden="1" x14ac:dyDescent="0.25">
      <c r="Y332" s="236"/>
      <c r="Z332" s="270" t="s">
        <v>135</v>
      </c>
      <c r="AA332" s="259" t="str">
        <f t="shared" si="3"/>
        <v>E4210</v>
      </c>
      <c r="AB332" s="450" t="s">
        <v>1224</v>
      </c>
      <c r="AC332" s="259">
        <f t="shared" ref="AC332:AC340" si="8">ROUND((E53),0)</f>
        <v>14309</v>
      </c>
      <c r="AD332" s="451" t="s">
        <v>137</v>
      </c>
      <c r="AE332" s="264"/>
      <c r="AF332" s="265"/>
      <c r="AG332" s="264"/>
      <c r="AH332" s="265"/>
      <c r="AI332" s="264"/>
      <c r="AJ332" s="265"/>
      <c r="AK332" s="237"/>
    </row>
    <row r="333" spans="25:37" hidden="1" x14ac:dyDescent="0.25">
      <c r="Y333" s="236"/>
      <c r="Z333" s="270" t="s">
        <v>135</v>
      </c>
      <c r="AA333" s="259" t="str">
        <f t="shared" si="3"/>
        <v>E4210</v>
      </c>
      <c r="AB333" s="450" t="s">
        <v>1224</v>
      </c>
      <c r="AC333" s="259">
        <f t="shared" si="8"/>
        <v>0</v>
      </c>
      <c r="AD333" s="451" t="s">
        <v>137</v>
      </c>
      <c r="AE333" s="264"/>
      <c r="AF333" s="265"/>
      <c r="AG333" s="264"/>
      <c r="AH333" s="265"/>
      <c r="AI333" s="264"/>
      <c r="AJ333" s="265"/>
      <c r="AK333" s="237"/>
    </row>
    <row r="334" spans="25:37" hidden="1" x14ac:dyDescent="0.25">
      <c r="Y334" s="236"/>
      <c r="Z334" s="270" t="s">
        <v>135</v>
      </c>
      <c r="AA334" s="259" t="str">
        <f t="shared" si="3"/>
        <v>E4210</v>
      </c>
      <c r="AB334" s="450" t="s">
        <v>1224</v>
      </c>
      <c r="AC334" s="259">
        <f t="shared" si="8"/>
        <v>0</v>
      </c>
      <c r="AD334" s="451" t="s">
        <v>137</v>
      </c>
      <c r="AE334" s="264"/>
      <c r="AF334" s="265"/>
      <c r="AG334" s="264"/>
      <c r="AH334" s="265"/>
      <c r="AI334" s="264"/>
      <c r="AJ334" s="265"/>
      <c r="AK334" s="237"/>
    </row>
    <row r="335" spans="25:37" hidden="1" x14ac:dyDescent="0.25">
      <c r="Y335" s="236"/>
      <c r="Z335" s="270" t="s">
        <v>135</v>
      </c>
      <c r="AA335" s="259" t="str">
        <f t="shared" si="3"/>
        <v>E4210</v>
      </c>
      <c r="AB335" s="450" t="s">
        <v>1224</v>
      </c>
      <c r="AC335" s="259">
        <f t="shared" si="8"/>
        <v>0</v>
      </c>
      <c r="AD335" s="451" t="s">
        <v>137</v>
      </c>
      <c r="AE335" s="264"/>
      <c r="AF335" s="265"/>
      <c r="AG335" s="264"/>
      <c r="AH335" s="265"/>
      <c r="AI335" s="264"/>
      <c r="AJ335" s="265"/>
      <c r="AK335" s="237"/>
    </row>
    <row r="336" spans="25:37" hidden="1" x14ac:dyDescent="0.25">
      <c r="Y336" s="236"/>
      <c r="Z336" s="270" t="s">
        <v>135</v>
      </c>
      <c r="AA336" s="259" t="str">
        <f t="shared" si="3"/>
        <v>E4210</v>
      </c>
      <c r="AB336" s="450" t="s">
        <v>1224</v>
      </c>
      <c r="AC336" s="259">
        <f t="shared" si="8"/>
        <v>0</v>
      </c>
      <c r="AD336" s="451" t="s">
        <v>137</v>
      </c>
      <c r="AE336" s="264"/>
      <c r="AF336" s="265"/>
      <c r="AG336" s="264"/>
      <c r="AH336" s="265"/>
      <c r="AI336" s="264"/>
      <c r="AJ336" s="265"/>
      <c r="AK336" s="237"/>
    </row>
    <row r="337" spans="25:37" hidden="1" x14ac:dyDescent="0.25">
      <c r="Y337" s="236"/>
      <c r="Z337" s="270" t="s">
        <v>135</v>
      </c>
      <c r="AA337" s="259" t="str">
        <f t="shared" si="3"/>
        <v>E4210</v>
      </c>
      <c r="AB337" s="450" t="s">
        <v>1224</v>
      </c>
      <c r="AC337" s="259">
        <f t="shared" si="8"/>
        <v>-906</v>
      </c>
      <c r="AD337" s="451" t="s">
        <v>137</v>
      </c>
      <c r="AE337" s="264"/>
      <c r="AF337" s="265"/>
      <c r="AG337" s="264"/>
      <c r="AH337" s="265"/>
      <c r="AI337" s="264"/>
      <c r="AJ337" s="265"/>
      <c r="AK337" s="237"/>
    </row>
    <row r="338" spans="25:37" hidden="1" x14ac:dyDescent="0.25">
      <c r="Y338" s="236"/>
      <c r="Z338" s="270" t="s">
        <v>135</v>
      </c>
      <c r="AA338" s="259" t="str">
        <f t="shared" si="3"/>
        <v>E4210</v>
      </c>
      <c r="AB338" s="450" t="s">
        <v>1224</v>
      </c>
      <c r="AC338" s="259">
        <f t="shared" si="8"/>
        <v>637</v>
      </c>
      <c r="AD338" s="451" t="s">
        <v>137</v>
      </c>
      <c r="AE338" s="264"/>
      <c r="AF338" s="265"/>
      <c r="AG338" s="264"/>
      <c r="AH338" s="265"/>
      <c r="AI338" s="264"/>
      <c r="AJ338" s="265"/>
      <c r="AK338" s="237"/>
    </row>
    <row r="339" spans="25:37" hidden="1" x14ac:dyDescent="0.25">
      <c r="Y339" s="236"/>
      <c r="Z339" s="270" t="s">
        <v>135</v>
      </c>
      <c r="AA339" s="259" t="str">
        <f t="shared" si="3"/>
        <v>E4210</v>
      </c>
      <c r="AB339" s="450" t="s">
        <v>1224</v>
      </c>
      <c r="AC339" s="259">
        <f t="shared" si="8"/>
        <v>0</v>
      </c>
      <c r="AD339" s="451" t="s">
        <v>137</v>
      </c>
      <c r="AE339" s="264"/>
      <c r="AF339" s="265"/>
      <c r="AG339" s="264"/>
      <c r="AH339" s="265"/>
      <c r="AI339" s="264"/>
      <c r="AJ339" s="265"/>
      <c r="AK339" s="237"/>
    </row>
    <row r="340" spans="25:37" hidden="1" x14ac:dyDescent="0.25">
      <c r="Y340" s="236"/>
      <c r="Z340" s="270" t="s">
        <v>135</v>
      </c>
      <c r="AA340" s="259" t="str">
        <f t="shared" si="3"/>
        <v>E4210</v>
      </c>
      <c r="AB340" s="450" t="s">
        <v>1224</v>
      </c>
      <c r="AC340" s="259">
        <f t="shared" si="8"/>
        <v>454581</v>
      </c>
      <c r="AD340" s="451" t="s">
        <v>137</v>
      </c>
      <c r="AE340" s="264"/>
      <c r="AF340" s="265"/>
      <c r="AG340" s="264"/>
      <c r="AH340" s="265"/>
      <c r="AI340" s="264"/>
      <c r="AJ340" s="265"/>
      <c r="AK340" s="237"/>
    </row>
    <row r="341" spans="25:37" hidden="1" x14ac:dyDescent="0.25">
      <c r="Y341" s="236"/>
      <c r="Z341" s="255" t="s">
        <v>135</v>
      </c>
      <c r="AA341" s="256" t="str">
        <f t="shared" si="3"/>
        <v>E4210</v>
      </c>
      <c r="AB341" s="257" t="s">
        <v>1224</v>
      </c>
      <c r="AC341" s="256">
        <f>ROUND((E63),0)</f>
        <v>18702</v>
      </c>
      <c r="AD341" s="258" t="s">
        <v>137</v>
      </c>
      <c r="AE341" s="264"/>
      <c r="AF341" s="265"/>
      <c r="AG341" s="264"/>
      <c r="AH341" s="265"/>
      <c r="AI341" s="264"/>
      <c r="AJ341" s="265"/>
      <c r="AK341" s="237"/>
    </row>
    <row r="342" spans="25:37" hidden="1" x14ac:dyDescent="0.25">
      <c r="Y342" s="236"/>
      <c r="Z342" s="255" t="s">
        <v>135</v>
      </c>
      <c r="AA342" s="256" t="str">
        <f t="shared" si="3"/>
        <v>E4210</v>
      </c>
      <c r="AB342" s="257" t="s">
        <v>1224</v>
      </c>
      <c r="AC342" s="256">
        <f t="shared" ref="AC342:AC356" si="9">ROUND((E64),0)</f>
        <v>426</v>
      </c>
      <c r="AD342" s="258" t="s">
        <v>137</v>
      </c>
      <c r="AE342" s="264"/>
      <c r="AF342" s="265"/>
      <c r="AG342" s="264"/>
      <c r="AH342" s="265"/>
      <c r="AI342" s="264"/>
      <c r="AJ342" s="265"/>
      <c r="AK342" s="237"/>
    </row>
    <row r="343" spans="25:37" hidden="1" x14ac:dyDescent="0.25">
      <c r="Y343" s="236"/>
      <c r="Z343" s="255" t="s">
        <v>135</v>
      </c>
      <c r="AA343" s="256" t="str">
        <f t="shared" si="3"/>
        <v>E4210</v>
      </c>
      <c r="AB343" s="257" t="s">
        <v>1224</v>
      </c>
      <c r="AC343" s="256">
        <f t="shared" si="9"/>
        <v>133</v>
      </c>
      <c r="AD343" s="258" t="s">
        <v>137</v>
      </c>
      <c r="AE343" s="264"/>
      <c r="AF343" s="265"/>
      <c r="AG343" s="264"/>
      <c r="AH343" s="265"/>
      <c r="AI343" s="264"/>
      <c r="AJ343" s="265"/>
      <c r="AK343" s="237"/>
    </row>
    <row r="344" spans="25:37" hidden="1" x14ac:dyDescent="0.25">
      <c r="Y344" s="236"/>
      <c r="Z344" s="255" t="s">
        <v>135</v>
      </c>
      <c r="AA344" s="256" t="str">
        <f t="shared" si="3"/>
        <v>E4210</v>
      </c>
      <c r="AB344" s="257" t="s">
        <v>1224</v>
      </c>
      <c r="AC344" s="256">
        <f t="shared" si="9"/>
        <v>-406</v>
      </c>
      <c r="AD344" s="258" t="s">
        <v>137</v>
      </c>
      <c r="AE344" s="264"/>
      <c r="AF344" s="265"/>
      <c r="AG344" s="264"/>
      <c r="AH344" s="265"/>
      <c r="AI344" s="264"/>
      <c r="AJ344" s="265"/>
      <c r="AK344" s="237"/>
    </row>
    <row r="345" spans="25:37" hidden="1" x14ac:dyDescent="0.25">
      <c r="Y345" s="236"/>
      <c r="Z345" s="255" t="s">
        <v>135</v>
      </c>
      <c r="AA345" s="256" t="str">
        <f t="shared" si="3"/>
        <v>E4210</v>
      </c>
      <c r="AB345" s="257" t="s">
        <v>1224</v>
      </c>
      <c r="AC345" s="256">
        <f t="shared" si="9"/>
        <v>-420</v>
      </c>
      <c r="AD345" s="258" t="s">
        <v>137</v>
      </c>
      <c r="AE345" s="264"/>
      <c r="AF345" s="265"/>
      <c r="AG345" s="264"/>
      <c r="AH345" s="265"/>
      <c r="AI345" s="264"/>
      <c r="AJ345" s="265"/>
      <c r="AK345" s="237"/>
    </row>
    <row r="346" spans="25:37" hidden="1" x14ac:dyDescent="0.25">
      <c r="Y346" s="236"/>
      <c r="Z346" s="255" t="s">
        <v>135</v>
      </c>
      <c r="AA346" s="256" t="str">
        <f t="shared" si="3"/>
        <v>E4210</v>
      </c>
      <c r="AB346" s="257" t="s">
        <v>1224</v>
      </c>
      <c r="AC346" s="256">
        <f t="shared" si="9"/>
        <v>0</v>
      </c>
      <c r="AD346" s="258" t="s">
        <v>137</v>
      </c>
      <c r="AE346" s="264"/>
      <c r="AF346" s="265"/>
      <c r="AG346" s="264"/>
      <c r="AH346" s="265"/>
      <c r="AI346" s="264"/>
      <c r="AJ346" s="265"/>
      <c r="AK346" s="237"/>
    </row>
    <row r="347" spans="25:37" hidden="1" x14ac:dyDescent="0.25">
      <c r="Y347" s="236"/>
      <c r="Z347" s="255" t="s">
        <v>135</v>
      </c>
      <c r="AA347" s="256" t="str">
        <f t="shared" si="3"/>
        <v>E4210</v>
      </c>
      <c r="AB347" s="257" t="s">
        <v>1224</v>
      </c>
      <c r="AC347" s="256">
        <f t="shared" si="9"/>
        <v>0</v>
      </c>
      <c r="AD347" s="258" t="s">
        <v>137</v>
      </c>
      <c r="AE347" s="264"/>
      <c r="AF347" s="265"/>
      <c r="AG347" s="264"/>
      <c r="AH347" s="265"/>
      <c r="AI347" s="264"/>
      <c r="AJ347" s="265"/>
      <c r="AK347" s="237"/>
    </row>
    <row r="348" spans="25:37" hidden="1" x14ac:dyDescent="0.25">
      <c r="Y348" s="236"/>
      <c r="Z348" s="255" t="s">
        <v>135</v>
      </c>
      <c r="AA348" s="256" t="str">
        <f t="shared" si="3"/>
        <v>E4210</v>
      </c>
      <c r="AB348" s="257" t="s">
        <v>1224</v>
      </c>
      <c r="AC348" s="256">
        <f t="shared" si="9"/>
        <v>8276</v>
      </c>
      <c r="AD348" s="258" t="s">
        <v>137</v>
      </c>
      <c r="AE348" s="264"/>
      <c r="AF348" s="265"/>
      <c r="AG348" s="264"/>
      <c r="AH348" s="265"/>
      <c r="AI348" s="264"/>
      <c r="AJ348" s="265"/>
      <c r="AK348" s="237"/>
    </row>
    <row r="349" spans="25:37" hidden="1" x14ac:dyDescent="0.25">
      <c r="Y349" s="236"/>
      <c r="Z349" s="255" t="s">
        <v>135</v>
      </c>
      <c r="AA349" s="256" t="str">
        <f t="shared" si="3"/>
        <v>E4210</v>
      </c>
      <c r="AB349" s="257" t="s">
        <v>1224</v>
      </c>
      <c r="AC349" s="256">
        <f t="shared" si="9"/>
        <v>0</v>
      </c>
      <c r="AD349" s="258" t="s">
        <v>137</v>
      </c>
      <c r="AE349" s="264"/>
      <c r="AF349" s="265"/>
      <c r="AG349" s="264"/>
      <c r="AH349" s="265"/>
      <c r="AI349" s="264"/>
      <c r="AJ349" s="265"/>
      <c r="AK349" s="237"/>
    </row>
    <row r="350" spans="25:37" hidden="1" x14ac:dyDescent="0.25">
      <c r="Y350" s="236"/>
      <c r="Z350" s="255" t="s">
        <v>135</v>
      </c>
      <c r="AA350" s="256" t="str">
        <f t="shared" si="3"/>
        <v>E4210</v>
      </c>
      <c r="AB350" s="257" t="s">
        <v>1224</v>
      </c>
      <c r="AC350" s="256">
        <f t="shared" si="9"/>
        <v>27742</v>
      </c>
      <c r="AD350" s="258" t="s">
        <v>137</v>
      </c>
      <c r="AE350" s="264"/>
      <c r="AF350" s="265"/>
      <c r="AG350" s="264"/>
      <c r="AH350" s="265"/>
      <c r="AI350" s="264"/>
      <c r="AJ350" s="265"/>
      <c r="AK350" s="237"/>
    </row>
    <row r="351" spans="25:37" hidden="1" x14ac:dyDescent="0.25">
      <c r="Y351" s="236"/>
      <c r="Z351" s="255" t="s">
        <v>135</v>
      </c>
      <c r="AA351" s="256" t="str">
        <f t="shared" si="3"/>
        <v>E4210</v>
      </c>
      <c r="AB351" s="257" t="s">
        <v>1224</v>
      </c>
      <c r="AC351" s="256">
        <f t="shared" si="9"/>
        <v>-14363</v>
      </c>
      <c r="AD351" s="258" t="s">
        <v>137</v>
      </c>
      <c r="AE351" s="264"/>
      <c r="AF351" s="265"/>
      <c r="AG351" s="264"/>
      <c r="AH351" s="265"/>
      <c r="AI351" s="264"/>
      <c r="AJ351" s="265"/>
      <c r="AK351" s="237"/>
    </row>
    <row r="352" spans="25:37" hidden="1" x14ac:dyDescent="0.25">
      <c r="Y352" s="236"/>
      <c r="Z352" s="255" t="s">
        <v>135</v>
      </c>
      <c r="AA352" s="256" t="str">
        <f t="shared" si="3"/>
        <v>E4210</v>
      </c>
      <c r="AB352" s="257" t="s">
        <v>1224</v>
      </c>
      <c r="AC352" s="256">
        <f t="shared" si="9"/>
        <v>494671</v>
      </c>
      <c r="AD352" s="258" t="s">
        <v>137</v>
      </c>
      <c r="AE352" s="264"/>
      <c r="AF352" s="265"/>
      <c r="AG352" s="264"/>
      <c r="AH352" s="265"/>
      <c r="AI352" s="264"/>
      <c r="AJ352" s="265"/>
      <c r="AK352" s="237"/>
    </row>
    <row r="353" spans="25:37" hidden="1" x14ac:dyDescent="0.25">
      <c r="Y353" s="236"/>
      <c r="Z353" s="255" t="s">
        <v>135</v>
      </c>
      <c r="AA353" s="256" t="str">
        <f t="shared" si="3"/>
        <v>E4210</v>
      </c>
      <c r="AB353" s="257" t="s">
        <v>1224</v>
      </c>
      <c r="AC353" s="256">
        <f t="shared" si="9"/>
        <v>-3412</v>
      </c>
      <c r="AD353" s="258" t="s">
        <v>137</v>
      </c>
      <c r="AE353" s="264"/>
      <c r="AF353" s="265"/>
      <c r="AG353" s="264"/>
      <c r="AH353" s="265"/>
      <c r="AI353" s="264"/>
      <c r="AJ353" s="265"/>
      <c r="AK353" s="237"/>
    </row>
    <row r="354" spans="25:37" hidden="1" x14ac:dyDescent="0.25">
      <c r="Y354" s="236"/>
      <c r="Z354" s="255" t="s">
        <v>135</v>
      </c>
      <c r="AA354" s="256" t="str">
        <f t="shared" si="3"/>
        <v>E4210</v>
      </c>
      <c r="AB354" s="257" t="s">
        <v>1224</v>
      </c>
      <c r="AC354" s="256">
        <f t="shared" si="9"/>
        <v>2700</v>
      </c>
      <c r="AD354" s="258" t="s">
        <v>137</v>
      </c>
      <c r="AE354" s="264"/>
      <c r="AF354" s="265"/>
      <c r="AG354" s="264"/>
      <c r="AH354" s="265"/>
      <c r="AI354" s="264"/>
      <c r="AJ354" s="265"/>
      <c r="AK354" s="237"/>
    </row>
    <row r="355" spans="25:37" hidden="1" x14ac:dyDescent="0.25">
      <c r="Y355" s="236"/>
      <c r="Z355" s="255" t="s">
        <v>135</v>
      </c>
      <c r="AA355" s="256" t="str">
        <f t="shared" si="3"/>
        <v>E4210</v>
      </c>
      <c r="AB355" s="257" t="s">
        <v>1224</v>
      </c>
      <c r="AC355" s="256">
        <f t="shared" si="9"/>
        <v>-82758</v>
      </c>
      <c r="AD355" s="258" t="s">
        <v>137</v>
      </c>
      <c r="AE355" s="264"/>
      <c r="AF355" s="265"/>
      <c r="AG355" s="264"/>
      <c r="AH355" s="265"/>
      <c r="AI355" s="264"/>
      <c r="AJ355" s="265"/>
      <c r="AK355" s="237"/>
    </row>
    <row r="356" spans="25:37" hidden="1" x14ac:dyDescent="0.25">
      <c r="Y356" s="236"/>
      <c r="Z356" s="255" t="s">
        <v>135</v>
      </c>
      <c r="AA356" s="256" t="str">
        <f t="shared" si="3"/>
        <v>E4210</v>
      </c>
      <c r="AB356" s="257" t="s">
        <v>1224</v>
      </c>
      <c r="AC356" s="256">
        <f t="shared" si="9"/>
        <v>411201</v>
      </c>
      <c r="AD356" s="258" t="s">
        <v>137</v>
      </c>
      <c r="AE356" s="264"/>
      <c r="AF356" s="265"/>
      <c r="AG356" s="264"/>
      <c r="AH356" s="265"/>
      <c r="AI356" s="264"/>
      <c r="AJ356" s="265"/>
      <c r="AK356" s="237"/>
    </row>
    <row r="357" spans="25:37" hidden="1" x14ac:dyDescent="0.25">
      <c r="Y357" s="236"/>
      <c r="Z357" s="270" t="s">
        <v>135</v>
      </c>
      <c r="AA357" s="259" t="str">
        <f t="shared" si="3"/>
        <v>E4210</v>
      </c>
      <c r="AB357" s="450" t="s">
        <v>1224</v>
      </c>
      <c r="AC357" s="259">
        <f>ROUND((E80),0)</f>
        <v>-60050</v>
      </c>
      <c r="AD357" s="451" t="s">
        <v>137</v>
      </c>
      <c r="AE357" s="264"/>
      <c r="AF357" s="265"/>
      <c r="AG357" s="264"/>
      <c r="AH357" s="265"/>
      <c r="AI357" s="264"/>
      <c r="AJ357" s="265"/>
      <c r="AK357" s="237"/>
    </row>
    <row r="358" spans="25:37" hidden="1" x14ac:dyDescent="0.25">
      <c r="Y358" s="236"/>
      <c r="Z358" s="270" t="s">
        <v>135</v>
      </c>
      <c r="AA358" s="259" t="str">
        <f t="shared" si="3"/>
        <v>E4210</v>
      </c>
      <c r="AB358" s="450" t="s">
        <v>1224</v>
      </c>
      <c r="AC358" s="259">
        <f t="shared" ref="AC358:AC365" si="10">ROUND((E81),0)</f>
        <v>351151</v>
      </c>
      <c r="AD358" s="451" t="s">
        <v>137</v>
      </c>
      <c r="AE358" s="264"/>
      <c r="AF358" s="265"/>
      <c r="AG358" s="264"/>
      <c r="AH358" s="265"/>
      <c r="AI358" s="264"/>
      <c r="AJ358" s="265"/>
      <c r="AK358" s="237"/>
    </row>
    <row r="359" spans="25:37" hidden="1" x14ac:dyDescent="0.25">
      <c r="Y359" s="236"/>
      <c r="Z359" s="270" t="s">
        <v>135</v>
      </c>
      <c r="AA359" s="259" t="str">
        <f t="shared" si="3"/>
        <v>E4210</v>
      </c>
      <c r="AB359" s="450" t="s">
        <v>1224</v>
      </c>
      <c r="AC359" s="259">
        <f t="shared" si="10"/>
        <v>0</v>
      </c>
      <c r="AD359" s="451" t="s">
        <v>137</v>
      </c>
      <c r="AE359" s="264"/>
      <c r="AF359" s="265"/>
      <c r="AG359" s="264"/>
      <c r="AH359" s="265"/>
      <c r="AI359" s="264"/>
      <c r="AJ359" s="265"/>
      <c r="AK359" s="237"/>
    </row>
    <row r="360" spans="25:37" hidden="1" x14ac:dyDescent="0.25">
      <c r="Y360" s="236"/>
      <c r="Z360" s="270" t="s">
        <v>135</v>
      </c>
      <c r="AA360" s="259" t="str">
        <f t="shared" si="3"/>
        <v>E4210</v>
      </c>
      <c r="AB360" s="450" t="s">
        <v>1224</v>
      </c>
      <c r="AC360" s="259">
        <f t="shared" si="10"/>
        <v>6</v>
      </c>
      <c r="AD360" s="451" t="s">
        <v>137</v>
      </c>
      <c r="AE360" s="264"/>
      <c r="AF360" s="265"/>
      <c r="AG360" s="264"/>
      <c r="AH360" s="265"/>
      <c r="AI360" s="264"/>
      <c r="AJ360" s="265"/>
      <c r="AK360" s="237"/>
    </row>
    <row r="361" spans="25:37" hidden="1" x14ac:dyDescent="0.25">
      <c r="Y361" s="236"/>
      <c r="Z361" s="270" t="s">
        <v>135</v>
      </c>
      <c r="AA361" s="259" t="str">
        <f t="shared" si="3"/>
        <v>E4210</v>
      </c>
      <c r="AB361" s="450" t="s">
        <v>1224</v>
      </c>
      <c r="AC361" s="259">
        <f t="shared" si="10"/>
        <v>582</v>
      </c>
      <c r="AD361" s="451" t="s">
        <v>137</v>
      </c>
      <c r="AE361" s="264"/>
      <c r="AF361" s="265"/>
      <c r="AG361" s="264"/>
      <c r="AH361" s="265"/>
      <c r="AI361" s="264"/>
      <c r="AJ361" s="265"/>
      <c r="AK361" s="237"/>
    </row>
    <row r="362" spans="25:37" hidden="1" x14ac:dyDescent="0.25">
      <c r="Y362" s="236"/>
      <c r="Z362" s="270" t="s">
        <v>135</v>
      </c>
      <c r="AA362" s="259" t="str">
        <f t="shared" si="3"/>
        <v>E4210</v>
      </c>
      <c r="AB362" s="450" t="s">
        <v>1224</v>
      </c>
      <c r="AC362" s="259">
        <f t="shared" si="10"/>
        <v>226</v>
      </c>
      <c r="AD362" s="451" t="s">
        <v>137</v>
      </c>
      <c r="AE362" s="264"/>
      <c r="AF362" s="265"/>
      <c r="AG362" s="264"/>
      <c r="AH362" s="265"/>
      <c r="AI362" s="264"/>
      <c r="AJ362" s="265"/>
      <c r="AK362" s="237"/>
    </row>
    <row r="363" spans="25:37" hidden="1" x14ac:dyDescent="0.25">
      <c r="Y363" s="236"/>
      <c r="Z363" s="270" t="s">
        <v>135</v>
      </c>
      <c r="AA363" s="259" t="str">
        <f t="shared" si="3"/>
        <v>E4210</v>
      </c>
      <c r="AB363" s="450" t="s">
        <v>1224</v>
      </c>
      <c r="AC363" s="259">
        <f t="shared" si="10"/>
        <v>7964</v>
      </c>
      <c r="AD363" s="451" t="s">
        <v>137</v>
      </c>
      <c r="AE363" s="264"/>
      <c r="AF363" s="265"/>
      <c r="AG363" s="264"/>
      <c r="AH363" s="265"/>
      <c r="AI363" s="264"/>
      <c r="AJ363" s="265"/>
      <c r="AK363" s="237"/>
    </row>
    <row r="364" spans="25:37" hidden="1" x14ac:dyDescent="0.25">
      <c r="Y364" s="236"/>
      <c r="Z364" s="270" t="s">
        <v>135</v>
      </c>
      <c r="AA364" s="259" t="str">
        <f t="shared" si="3"/>
        <v>E4210</v>
      </c>
      <c r="AB364" s="450" t="s">
        <v>1224</v>
      </c>
      <c r="AC364" s="259">
        <f t="shared" si="10"/>
        <v>-2981</v>
      </c>
      <c r="AD364" s="451" t="s">
        <v>137</v>
      </c>
      <c r="AE364" s="264"/>
      <c r="AF364" s="265"/>
      <c r="AG364" s="264"/>
      <c r="AH364" s="265"/>
      <c r="AI364" s="264"/>
      <c r="AJ364" s="265"/>
      <c r="AK364" s="237"/>
    </row>
    <row r="365" spans="25:37" hidden="1" x14ac:dyDescent="0.25">
      <c r="Y365" s="236"/>
      <c r="Z365" s="270" t="s">
        <v>135</v>
      </c>
      <c r="AA365" s="259" t="str">
        <f t="shared" si="3"/>
        <v>E4210</v>
      </c>
      <c r="AB365" s="450" t="s">
        <v>1224</v>
      </c>
      <c r="AC365" s="259">
        <f t="shared" si="10"/>
        <v>356948</v>
      </c>
      <c r="AD365" s="451" t="s">
        <v>137</v>
      </c>
      <c r="AE365" s="264"/>
      <c r="AF365" s="265"/>
      <c r="AG365" s="264"/>
      <c r="AH365" s="265"/>
      <c r="AI365" s="264"/>
      <c r="AJ365" s="265"/>
      <c r="AK365" s="237"/>
    </row>
    <row r="366" spans="25:37" hidden="1" x14ac:dyDescent="0.25">
      <c r="Y366" s="236"/>
      <c r="Z366" s="255" t="s">
        <v>135</v>
      </c>
      <c r="AA366" s="256" t="str">
        <f t="shared" si="3"/>
        <v>E4210</v>
      </c>
      <c r="AB366" s="257" t="s">
        <v>1224</v>
      </c>
      <c r="AC366" s="256">
        <f t="shared" ref="AC366:AC371" si="11">ROUND((E90),0)</f>
        <v>-158678</v>
      </c>
      <c r="AD366" s="258" t="s">
        <v>137</v>
      </c>
      <c r="AE366" s="264"/>
      <c r="AF366" s="265"/>
      <c r="AG366" s="264"/>
      <c r="AH366" s="265"/>
      <c r="AI366" s="264"/>
      <c r="AJ366" s="265"/>
      <c r="AK366" s="237"/>
    </row>
    <row r="367" spans="25:37" hidden="1" x14ac:dyDescent="0.25">
      <c r="Y367" s="236"/>
      <c r="Z367" s="255" t="s">
        <v>135</v>
      </c>
      <c r="AA367" s="256" t="str">
        <f t="shared" si="3"/>
        <v>E4210</v>
      </c>
      <c r="AB367" s="257" t="s">
        <v>1224</v>
      </c>
      <c r="AC367" s="256">
        <f t="shared" si="11"/>
        <v>0</v>
      </c>
      <c r="AD367" s="258" t="s">
        <v>137</v>
      </c>
      <c r="AE367" s="264"/>
      <c r="AF367" s="265"/>
      <c r="AG367" s="264"/>
      <c r="AH367" s="265"/>
      <c r="AI367" s="264"/>
      <c r="AJ367" s="265"/>
      <c r="AK367" s="237"/>
    </row>
    <row r="368" spans="25:37" hidden="1" x14ac:dyDescent="0.25">
      <c r="Y368" s="236"/>
      <c r="Z368" s="255" t="s">
        <v>135</v>
      </c>
      <c r="AA368" s="256" t="str">
        <f t="shared" si="3"/>
        <v>E4210</v>
      </c>
      <c r="AB368" s="257" t="s">
        <v>1224</v>
      </c>
      <c r="AC368" s="256">
        <f t="shared" si="11"/>
        <v>0</v>
      </c>
      <c r="AD368" s="258" t="s">
        <v>137</v>
      </c>
      <c r="AE368" s="264"/>
      <c r="AF368" s="265"/>
      <c r="AG368" s="264"/>
      <c r="AH368" s="265"/>
      <c r="AI368" s="264"/>
      <c r="AJ368" s="265"/>
      <c r="AK368" s="237"/>
    </row>
    <row r="369" spans="25:37" hidden="1" x14ac:dyDescent="0.25">
      <c r="Y369" s="236"/>
      <c r="Z369" s="255" t="s">
        <v>135</v>
      </c>
      <c r="AA369" s="256" t="str">
        <f t="shared" si="3"/>
        <v>E4210</v>
      </c>
      <c r="AB369" s="257" t="s">
        <v>1224</v>
      </c>
      <c r="AC369" s="256">
        <f t="shared" si="11"/>
        <v>-101254</v>
      </c>
      <c r="AD369" s="258" t="s">
        <v>137</v>
      </c>
      <c r="AE369" s="264"/>
      <c r="AF369" s="265"/>
      <c r="AG369" s="264"/>
      <c r="AH369" s="265"/>
      <c r="AI369" s="264"/>
      <c r="AJ369" s="265"/>
      <c r="AK369" s="237"/>
    </row>
    <row r="370" spans="25:37" hidden="1" x14ac:dyDescent="0.25">
      <c r="Y370" s="236"/>
      <c r="Z370" s="255" t="s">
        <v>135</v>
      </c>
      <c r="AA370" s="256" t="str">
        <f t="shared" si="3"/>
        <v>E4210</v>
      </c>
      <c r="AB370" s="257" t="s">
        <v>1224</v>
      </c>
      <c r="AC370" s="256">
        <f t="shared" si="11"/>
        <v>0</v>
      </c>
      <c r="AD370" s="258" t="s">
        <v>137</v>
      </c>
      <c r="AE370" s="264"/>
      <c r="AF370" s="265"/>
      <c r="AG370" s="264"/>
      <c r="AH370" s="265"/>
      <c r="AI370" s="264"/>
      <c r="AJ370" s="265"/>
      <c r="AK370" s="237"/>
    </row>
    <row r="371" spans="25:37" hidden="1" x14ac:dyDescent="0.25">
      <c r="Y371" s="236"/>
      <c r="Z371" s="255" t="s">
        <v>135</v>
      </c>
      <c r="AA371" s="256" t="str">
        <f t="shared" si="3"/>
        <v>E4210</v>
      </c>
      <c r="AB371" s="257" t="s">
        <v>1224</v>
      </c>
      <c r="AC371" s="256">
        <f t="shared" si="11"/>
        <v>97016</v>
      </c>
      <c r="AD371" s="258" t="s">
        <v>137</v>
      </c>
      <c r="AE371" s="264"/>
      <c r="AF371" s="265"/>
      <c r="AG371" s="264"/>
      <c r="AH371" s="265"/>
      <c r="AI371" s="264"/>
      <c r="AJ371" s="265"/>
      <c r="AK371" s="237"/>
    </row>
    <row r="372" spans="25:37" hidden="1" x14ac:dyDescent="0.25">
      <c r="Y372" s="236"/>
      <c r="Z372" s="452" t="s">
        <v>135</v>
      </c>
      <c r="AA372" s="264" t="str">
        <f t="shared" si="3"/>
        <v>E4210</v>
      </c>
      <c r="AB372" s="453" t="s">
        <v>1224</v>
      </c>
      <c r="AC372" s="264">
        <f>ROUND((E103),0)</f>
        <v>6371</v>
      </c>
      <c r="AD372" s="454" t="s">
        <v>137</v>
      </c>
      <c r="AE372" s="264">
        <f>ROUND((F103),0)</f>
        <v>6953</v>
      </c>
      <c r="AF372" s="454" t="s">
        <v>137</v>
      </c>
      <c r="AG372" s="264"/>
      <c r="AH372" s="265"/>
      <c r="AI372" s="264"/>
      <c r="AJ372" s="265"/>
      <c r="AK372" s="237"/>
    </row>
    <row r="373" spans="25:37" hidden="1" x14ac:dyDescent="0.25">
      <c r="Y373" s="236"/>
      <c r="Z373" s="452" t="s">
        <v>135</v>
      </c>
      <c r="AA373" s="264" t="str">
        <f t="shared" si="3"/>
        <v>E4210</v>
      </c>
      <c r="AB373" s="453" t="s">
        <v>1224</v>
      </c>
      <c r="AC373" s="264">
        <f>ROUND((E104),0)</f>
        <v>14817</v>
      </c>
      <c r="AD373" s="454" t="s">
        <v>137</v>
      </c>
      <c r="AE373" s="264">
        <f>ROUND((F104),0)</f>
        <v>15043</v>
      </c>
      <c r="AF373" s="454" t="s">
        <v>137</v>
      </c>
      <c r="AG373" s="264"/>
      <c r="AH373" s="265"/>
      <c r="AI373" s="264"/>
      <c r="AJ373" s="265"/>
      <c r="AK373" s="237"/>
    </row>
    <row r="374" spans="25:37" hidden="1" x14ac:dyDescent="0.25">
      <c r="Y374" s="236"/>
      <c r="Z374" s="452" t="s">
        <v>135</v>
      </c>
      <c r="AA374" s="264" t="str">
        <f t="shared" si="3"/>
        <v>E4210</v>
      </c>
      <c r="AB374" s="453" t="s">
        <v>1224</v>
      </c>
      <c r="AC374" s="264">
        <f>ROUND((E105),0)</f>
        <v>13362</v>
      </c>
      <c r="AD374" s="454" t="s">
        <v>137</v>
      </c>
      <c r="AE374" s="264">
        <f>ROUND((F105),0)</f>
        <v>21328</v>
      </c>
      <c r="AF374" s="454" t="s">
        <v>137</v>
      </c>
      <c r="AG374" s="264"/>
      <c r="AH374" s="265"/>
      <c r="AI374" s="264"/>
      <c r="AJ374" s="265"/>
      <c r="AK374" s="237"/>
    </row>
    <row r="375" spans="25:37" hidden="1" x14ac:dyDescent="0.25">
      <c r="Y375" s="236"/>
      <c r="Z375" s="452" t="s">
        <v>135</v>
      </c>
      <c r="AA375" s="264" t="str">
        <f t="shared" ref="AA375:AA398" si="12">$A$22</f>
        <v>E4210</v>
      </c>
      <c r="AB375" s="453" t="s">
        <v>1224</v>
      </c>
      <c r="AC375" s="264">
        <f>ROUND((E106),0)</f>
        <v>-176053</v>
      </c>
      <c r="AD375" s="454" t="s">
        <v>137</v>
      </c>
      <c r="AE375" s="264">
        <f>ROUND((F106),0)</f>
        <v>-190934</v>
      </c>
      <c r="AF375" s="454" t="s">
        <v>137</v>
      </c>
      <c r="AG375" s="264"/>
      <c r="AH375" s="265"/>
      <c r="AI375" s="264"/>
      <c r="AJ375" s="265"/>
      <c r="AK375" s="237"/>
    </row>
    <row r="376" spans="25:37" hidden="1" x14ac:dyDescent="0.25">
      <c r="Y376" s="236"/>
      <c r="Z376" s="270" t="s">
        <v>135</v>
      </c>
      <c r="AA376" s="259" t="str">
        <f t="shared" si="12"/>
        <v>E4210</v>
      </c>
      <c r="AB376" s="450" t="s">
        <v>1224</v>
      </c>
      <c r="AC376" s="259">
        <f>ROUND((E107),0)</f>
        <v>0</v>
      </c>
      <c r="AD376" s="451" t="s">
        <v>137</v>
      </c>
      <c r="AE376" s="264"/>
      <c r="AF376" s="265"/>
      <c r="AG376" s="264"/>
      <c r="AH376" s="265"/>
      <c r="AI376" s="264"/>
      <c r="AJ376" s="265"/>
      <c r="AK376" s="237"/>
    </row>
    <row r="377" spans="25:37" hidden="1" x14ac:dyDescent="0.25">
      <c r="Y377" s="236"/>
      <c r="Z377" s="255" t="s">
        <v>135</v>
      </c>
      <c r="AA377" s="256" t="str">
        <f t="shared" si="12"/>
        <v>E4210</v>
      </c>
      <c r="AB377" s="257" t="s">
        <v>1224</v>
      </c>
      <c r="AC377" s="256">
        <f>ROUND((E112),0)</f>
        <v>9294</v>
      </c>
      <c r="AD377" s="258" t="s">
        <v>137</v>
      </c>
      <c r="AE377" s="264"/>
      <c r="AF377" s="265"/>
      <c r="AG377" s="264"/>
      <c r="AH377" s="265"/>
      <c r="AI377" s="264"/>
      <c r="AJ377" s="265"/>
      <c r="AK377" s="237"/>
    </row>
    <row r="378" spans="25:37" hidden="1" x14ac:dyDescent="0.25">
      <c r="Y378" s="236"/>
      <c r="Z378" s="255" t="s">
        <v>135</v>
      </c>
      <c r="AA378" s="256" t="str">
        <f t="shared" si="12"/>
        <v>E4210</v>
      </c>
      <c r="AB378" s="257" t="s">
        <v>1224</v>
      </c>
      <c r="AC378" s="256">
        <f>ROUND((E113),0)</f>
        <v>13947</v>
      </c>
      <c r="AD378" s="258" t="s">
        <v>137</v>
      </c>
      <c r="AE378" s="264"/>
      <c r="AF378" s="265"/>
      <c r="AG378" s="264"/>
      <c r="AH378" s="265"/>
      <c r="AI378" s="264"/>
      <c r="AJ378" s="265"/>
      <c r="AK378" s="237"/>
    </row>
    <row r="379" spans="25:37" hidden="1" x14ac:dyDescent="0.25">
      <c r="Y379" s="236"/>
      <c r="Z379" s="255" t="s">
        <v>135</v>
      </c>
      <c r="AA379" s="256" t="str">
        <f t="shared" si="12"/>
        <v>E4210</v>
      </c>
      <c r="AB379" s="257" t="s">
        <v>1224</v>
      </c>
      <c r="AC379" s="256">
        <f>ROUND((E114),0)</f>
        <v>0</v>
      </c>
      <c r="AD379" s="258" t="s">
        <v>137</v>
      </c>
      <c r="AE379" s="93"/>
      <c r="AF379" s="93"/>
      <c r="AG379" s="93"/>
      <c r="AH379" s="93"/>
      <c r="AI379" s="93"/>
      <c r="AJ379" s="93"/>
      <c r="AK379" s="237"/>
    </row>
    <row r="380" spans="25:37" hidden="1" x14ac:dyDescent="0.25">
      <c r="Y380" s="236"/>
      <c r="Z380" s="255" t="s">
        <v>135</v>
      </c>
      <c r="AA380" s="256" t="str">
        <f t="shared" si="12"/>
        <v>E4210</v>
      </c>
      <c r="AB380" s="257" t="s">
        <v>1224</v>
      </c>
      <c r="AC380" s="256">
        <f>ROUND((E115),0)</f>
        <v>7128</v>
      </c>
      <c r="AD380" s="258" t="s">
        <v>137</v>
      </c>
      <c r="AE380" s="93"/>
      <c r="AF380" s="93"/>
      <c r="AG380" s="93"/>
      <c r="AH380" s="93"/>
      <c r="AI380" s="93"/>
      <c r="AJ380" s="93"/>
      <c r="AK380" s="237"/>
    </row>
    <row r="381" spans="25:37" hidden="1" x14ac:dyDescent="0.25">
      <c r="Y381" s="236"/>
      <c r="Z381" s="255" t="s">
        <v>135</v>
      </c>
      <c r="AA381" s="256" t="str">
        <f t="shared" si="12"/>
        <v>E4210</v>
      </c>
      <c r="AB381" s="257" t="s">
        <v>1224</v>
      </c>
      <c r="AC381" s="256">
        <f>ROUND((E116),0)</f>
        <v>30369</v>
      </c>
      <c r="AD381" s="258" t="s">
        <v>137</v>
      </c>
      <c r="AE381" s="93"/>
      <c r="AF381" s="93"/>
      <c r="AG381" s="93"/>
      <c r="AH381" s="93"/>
      <c r="AI381" s="93"/>
      <c r="AJ381" s="93"/>
      <c r="AK381" s="237"/>
    </row>
    <row r="382" spans="25:37" hidden="1" x14ac:dyDescent="0.25">
      <c r="Y382" s="236"/>
      <c r="Z382" s="452" t="s">
        <v>135</v>
      </c>
      <c r="AA382" s="264" t="str">
        <f t="shared" si="12"/>
        <v>E4210</v>
      </c>
      <c r="AB382" s="453" t="s">
        <v>136</v>
      </c>
      <c r="AC382" s="264">
        <f>ROUND((E129),0)</f>
        <v>209404</v>
      </c>
      <c r="AD382" s="454" t="s">
        <v>137</v>
      </c>
      <c r="AE382" s="264">
        <f>ROUND((F129),0)</f>
        <v>211603</v>
      </c>
      <c r="AF382" s="264" t="s">
        <v>137</v>
      </c>
      <c r="AG382" s="93"/>
      <c r="AH382" s="93"/>
      <c r="AI382" s="93"/>
      <c r="AJ382" s="93"/>
      <c r="AK382" s="237"/>
    </row>
    <row r="383" spans="25:37" hidden="1" x14ac:dyDescent="0.25">
      <c r="Y383" s="236"/>
      <c r="Z383" s="452" t="s">
        <v>135</v>
      </c>
      <c r="AA383" s="264" t="str">
        <f t="shared" si="12"/>
        <v>E4210</v>
      </c>
      <c r="AB383" s="453" t="s">
        <v>136</v>
      </c>
      <c r="AC383" s="264">
        <f t="shared" ref="AC383:AC398" si="13">ROUND((E130),0)</f>
        <v>12126</v>
      </c>
      <c r="AD383" s="454" t="s">
        <v>137</v>
      </c>
      <c r="AE383" s="264">
        <f t="shared" ref="AE383:AE398" si="14">ROUND((F130),0)</f>
        <v>12107</v>
      </c>
      <c r="AF383" s="264" t="s">
        <v>137</v>
      </c>
      <c r="AG383" s="93"/>
      <c r="AH383" s="93"/>
      <c r="AI383" s="93"/>
      <c r="AJ383" s="93"/>
      <c r="AK383" s="237"/>
    </row>
    <row r="384" spans="25:37" hidden="1" x14ac:dyDescent="0.25">
      <c r="Y384" s="236"/>
      <c r="Z384" s="452" t="s">
        <v>135</v>
      </c>
      <c r="AA384" s="264" t="str">
        <f t="shared" si="12"/>
        <v>E4210</v>
      </c>
      <c r="AB384" s="453" t="s">
        <v>136</v>
      </c>
      <c r="AC384" s="264">
        <f t="shared" si="13"/>
        <v>90264</v>
      </c>
      <c r="AD384" s="454" t="s">
        <v>137</v>
      </c>
      <c r="AE384" s="264">
        <f t="shared" si="14"/>
        <v>88733</v>
      </c>
      <c r="AF384" s="264" t="s">
        <v>137</v>
      </c>
      <c r="AG384" s="93"/>
      <c r="AH384" s="93"/>
      <c r="AI384" s="93"/>
      <c r="AJ384" s="93"/>
      <c r="AK384" s="237"/>
    </row>
    <row r="385" spans="25:37" hidden="1" x14ac:dyDescent="0.25">
      <c r="Y385" s="236"/>
      <c r="Z385" s="452" t="s">
        <v>135</v>
      </c>
      <c r="AA385" s="264" t="str">
        <f t="shared" si="12"/>
        <v>E4210</v>
      </c>
      <c r="AB385" s="453" t="s">
        <v>136</v>
      </c>
      <c r="AC385" s="264">
        <f t="shared" si="13"/>
        <v>10625</v>
      </c>
      <c r="AD385" s="454" t="s">
        <v>137</v>
      </c>
      <c r="AE385" s="264">
        <f t="shared" si="14"/>
        <v>10625</v>
      </c>
      <c r="AF385" s="264" t="s">
        <v>137</v>
      </c>
      <c r="AG385" s="93"/>
      <c r="AH385" s="93"/>
      <c r="AI385" s="93"/>
      <c r="AJ385" s="93"/>
      <c r="AK385" s="237"/>
    </row>
    <row r="386" spans="25:37" hidden="1" x14ac:dyDescent="0.25">
      <c r="Y386" s="236"/>
      <c r="Z386" s="452" t="s">
        <v>135</v>
      </c>
      <c r="AA386" s="264" t="str">
        <f t="shared" si="12"/>
        <v>E4210</v>
      </c>
      <c r="AB386" s="453" t="s">
        <v>136</v>
      </c>
      <c r="AC386" s="264">
        <f t="shared" si="13"/>
        <v>364</v>
      </c>
      <c r="AD386" s="454" t="s">
        <v>137</v>
      </c>
      <c r="AE386" s="264">
        <f t="shared" si="14"/>
        <v>364</v>
      </c>
      <c r="AF386" s="264" t="s">
        <v>137</v>
      </c>
      <c r="AG386" s="93"/>
      <c r="AH386" s="93"/>
      <c r="AI386" s="93"/>
      <c r="AJ386" s="93"/>
      <c r="AK386" s="237"/>
    </row>
    <row r="387" spans="25:37" hidden="1" x14ac:dyDescent="0.25">
      <c r="Y387" s="236"/>
      <c r="Z387" s="452" t="s">
        <v>135</v>
      </c>
      <c r="AA387" s="264" t="str">
        <f t="shared" si="12"/>
        <v>E4210</v>
      </c>
      <c r="AB387" s="453" t="s">
        <v>136</v>
      </c>
      <c r="AC387" s="264">
        <f t="shared" si="13"/>
        <v>19306</v>
      </c>
      <c r="AD387" s="454" t="s">
        <v>137</v>
      </c>
      <c r="AE387" s="264">
        <f t="shared" si="14"/>
        <v>19301</v>
      </c>
      <c r="AF387" s="264" t="s">
        <v>137</v>
      </c>
      <c r="AG387" s="93"/>
      <c r="AH387" s="93"/>
      <c r="AI387" s="93"/>
      <c r="AJ387" s="93"/>
      <c r="AK387" s="237"/>
    </row>
    <row r="388" spans="25:37" hidden="1" x14ac:dyDescent="0.25">
      <c r="Y388" s="236"/>
      <c r="Z388" s="452" t="s">
        <v>135</v>
      </c>
      <c r="AA388" s="264" t="str">
        <f t="shared" si="12"/>
        <v>E4210</v>
      </c>
      <c r="AB388" s="453" t="s">
        <v>136</v>
      </c>
      <c r="AC388" s="264">
        <f t="shared" si="13"/>
        <v>4109</v>
      </c>
      <c r="AD388" s="454" t="s">
        <v>137</v>
      </c>
      <c r="AE388" s="264">
        <f t="shared" si="14"/>
        <v>3682</v>
      </c>
      <c r="AF388" s="264" t="s">
        <v>137</v>
      </c>
      <c r="AG388" s="93"/>
      <c r="AH388" s="93"/>
      <c r="AI388" s="93"/>
      <c r="AJ388" s="93"/>
      <c r="AK388" s="237"/>
    </row>
    <row r="389" spans="25:37" hidden="1" x14ac:dyDescent="0.25">
      <c r="Y389" s="236"/>
      <c r="Z389" s="452" t="s">
        <v>135</v>
      </c>
      <c r="AA389" s="264" t="str">
        <f t="shared" si="12"/>
        <v>E4210</v>
      </c>
      <c r="AB389" s="453" t="s">
        <v>136</v>
      </c>
      <c r="AC389" s="264">
        <f t="shared" si="13"/>
        <v>0</v>
      </c>
      <c r="AD389" s="454" t="s">
        <v>137</v>
      </c>
      <c r="AE389" s="264">
        <f t="shared" si="14"/>
        <v>0</v>
      </c>
      <c r="AF389" s="264" t="s">
        <v>137</v>
      </c>
      <c r="AG389" s="93"/>
      <c r="AH389" s="93"/>
      <c r="AI389" s="93"/>
      <c r="AJ389" s="93"/>
      <c r="AK389" s="237"/>
    </row>
    <row r="390" spans="25:37" hidden="1" x14ac:dyDescent="0.25">
      <c r="Y390" s="236"/>
      <c r="Z390" s="452" t="s">
        <v>135</v>
      </c>
      <c r="AA390" s="264" t="str">
        <f t="shared" si="12"/>
        <v>E4210</v>
      </c>
      <c r="AB390" s="453" t="s">
        <v>136</v>
      </c>
      <c r="AC390" s="264">
        <f t="shared" si="13"/>
        <v>0</v>
      </c>
      <c r="AD390" s="454" t="s">
        <v>137</v>
      </c>
      <c r="AE390" s="264">
        <f t="shared" si="14"/>
        <v>0</v>
      </c>
      <c r="AF390" s="264" t="s">
        <v>137</v>
      </c>
      <c r="AG390" s="93"/>
      <c r="AH390" s="93"/>
      <c r="AI390" s="93"/>
      <c r="AJ390" s="93"/>
      <c r="AK390" s="237"/>
    </row>
    <row r="391" spans="25:37" hidden="1" x14ac:dyDescent="0.25">
      <c r="Y391" s="236"/>
      <c r="Z391" s="452" t="s">
        <v>135</v>
      </c>
      <c r="AA391" s="264" t="str">
        <f t="shared" si="12"/>
        <v>E4210</v>
      </c>
      <c r="AB391" s="453" t="s">
        <v>136</v>
      </c>
      <c r="AC391" s="264">
        <f t="shared" si="13"/>
        <v>392</v>
      </c>
      <c r="AD391" s="454" t="s">
        <v>137</v>
      </c>
      <c r="AE391" s="264">
        <f t="shared" si="14"/>
        <v>242</v>
      </c>
      <c r="AF391" s="264" t="s">
        <v>137</v>
      </c>
      <c r="AG391" s="93"/>
      <c r="AH391" s="93"/>
      <c r="AI391" s="93"/>
      <c r="AJ391" s="93"/>
      <c r="AK391" s="237"/>
    </row>
    <row r="392" spans="25:37" hidden="1" x14ac:dyDescent="0.25">
      <c r="Y392" s="236"/>
      <c r="Z392" s="452" t="s">
        <v>135</v>
      </c>
      <c r="AA392" s="264" t="str">
        <f t="shared" si="12"/>
        <v>E4210</v>
      </c>
      <c r="AB392" s="453" t="s">
        <v>136</v>
      </c>
      <c r="AC392" s="264">
        <f t="shared" si="13"/>
        <v>12565</v>
      </c>
      <c r="AD392" s="454" t="s">
        <v>137</v>
      </c>
      <c r="AE392" s="264">
        <f t="shared" si="14"/>
        <v>12969</v>
      </c>
      <c r="AF392" s="264" t="s">
        <v>137</v>
      </c>
      <c r="AG392" s="93"/>
      <c r="AH392" s="93"/>
      <c r="AI392" s="93"/>
      <c r="AJ392" s="93"/>
      <c r="AK392" s="237"/>
    </row>
    <row r="393" spans="25:37" hidden="1" x14ac:dyDescent="0.25">
      <c r="Y393" s="236"/>
      <c r="Z393" s="452" t="s">
        <v>135</v>
      </c>
      <c r="AA393" s="264" t="str">
        <f t="shared" si="12"/>
        <v>E4210</v>
      </c>
      <c r="AB393" s="453" t="s">
        <v>136</v>
      </c>
      <c r="AC393" s="264">
        <f t="shared" si="13"/>
        <v>27228</v>
      </c>
      <c r="AD393" s="454" t="s">
        <v>137</v>
      </c>
      <c r="AE393" s="264">
        <f t="shared" si="14"/>
        <v>27203</v>
      </c>
      <c r="AF393" s="264" t="s">
        <v>137</v>
      </c>
      <c r="AG393" s="93"/>
      <c r="AH393" s="93"/>
      <c r="AI393" s="93"/>
      <c r="AJ393" s="93"/>
      <c r="AK393" s="237"/>
    </row>
    <row r="394" spans="25:37" hidden="1" x14ac:dyDescent="0.25">
      <c r="Y394" s="236"/>
      <c r="Z394" s="452" t="s">
        <v>135</v>
      </c>
      <c r="AA394" s="264" t="str">
        <f t="shared" si="12"/>
        <v>E4210</v>
      </c>
      <c r="AB394" s="453" t="s">
        <v>136</v>
      </c>
      <c r="AC394" s="264">
        <f t="shared" si="13"/>
        <v>-906</v>
      </c>
      <c r="AD394" s="454" t="s">
        <v>137</v>
      </c>
      <c r="AE394" s="264">
        <f t="shared" si="14"/>
        <v>-921</v>
      </c>
      <c r="AF394" s="264" t="s">
        <v>137</v>
      </c>
      <c r="AG394" s="93"/>
      <c r="AH394" s="93"/>
      <c r="AI394" s="93"/>
      <c r="AJ394" s="93"/>
      <c r="AK394" s="237"/>
    </row>
    <row r="395" spans="25:37" hidden="1" x14ac:dyDescent="0.25">
      <c r="Y395" s="236"/>
      <c r="Z395" s="452" t="s">
        <v>135</v>
      </c>
      <c r="AA395" s="264" t="str">
        <f t="shared" si="12"/>
        <v>E4210</v>
      </c>
      <c r="AB395" s="453" t="s">
        <v>136</v>
      </c>
      <c r="AC395" s="264">
        <f t="shared" si="13"/>
        <v>637</v>
      </c>
      <c r="AD395" s="454" t="s">
        <v>137</v>
      </c>
      <c r="AE395" s="264">
        <f t="shared" si="14"/>
        <v>-75</v>
      </c>
      <c r="AF395" s="264" t="s">
        <v>137</v>
      </c>
      <c r="AG395" s="93"/>
      <c r="AH395" s="93"/>
      <c r="AI395" s="93"/>
      <c r="AJ395" s="93"/>
      <c r="AK395" s="237"/>
    </row>
    <row r="396" spans="25:37" hidden="1" x14ac:dyDescent="0.25">
      <c r="Y396" s="236"/>
      <c r="Z396" s="452" t="s">
        <v>135</v>
      </c>
      <c r="AA396" s="264" t="str">
        <f t="shared" si="12"/>
        <v>E4210</v>
      </c>
      <c r="AB396" s="453" t="s">
        <v>136</v>
      </c>
      <c r="AC396" s="264">
        <f t="shared" si="13"/>
        <v>2700</v>
      </c>
      <c r="AD396" s="454" t="s">
        <v>137</v>
      </c>
      <c r="AE396" s="264">
        <f t="shared" si="14"/>
        <v>0</v>
      </c>
      <c r="AF396" s="264" t="s">
        <v>137</v>
      </c>
      <c r="AG396" s="93"/>
      <c r="AH396" s="93"/>
      <c r="AI396" s="93"/>
      <c r="AJ396" s="93"/>
      <c r="AK396" s="237"/>
    </row>
    <row r="397" spans="25:37" hidden="1" x14ac:dyDescent="0.25">
      <c r="Y397" s="236"/>
      <c r="Z397" s="452" t="s">
        <v>135</v>
      </c>
      <c r="AA397" s="264" t="str">
        <f t="shared" si="12"/>
        <v>E4210</v>
      </c>
      <c r="AB397" s="453" t="s">
        <v>136</v>
      </c>
      <c r="AC397" s="264">
        <f t="shared" si="13"/>
        <v>-2981</v>
      </c>
      <c r="AD397" s="454" t="s">
        <v>137</v>
      </c>
      <c r="AE397" s="264">
        <f t="shared" si="14"/>
        <v>0</v>
      </c>
      <c r="AF397" s="264" t="s">
        <v>137</v>
      </c>
      <c r="AG397" s="93"/>
      <c r="AH397" s="93"/>
      <c r="AI397" s="93"/>
      <c r="AJ397" s="93"/>
      <c r="AK397" s="237"/>
    </row>
    <row r="398" spans="25:37" hidden="1" x14ac:dyDescent="0.25">
      <c r="Y398" s="236"/>
      <c r="Z398" s="452" t="s">
        <v>135</v>
      </c>
      <c r="AA398" s="264" t="str">
        <f t="shared" si="12"/>
        <v>E4210</v>
      </c>
      <c r="AB398" s="453" t="s">
        <v>136</v>
      </c>
      <c r="AC398" s="264">
        <f t="shared" si="13"/>
        <v>385833</v>
      </c>
      <c r="AD398" s="454" t="s">
        <v>137</v>
      </c>
      <c r="AE398" s="264">
        <f t="shared" si="14"/>
        <v>385833</v>
      </c>
      <c r="AF398" s="264" t="s">
        <v>137</v>
      </c>
      <c r="AG398" s="93"/>
      <c r="AH398" s="93"/>
      <c r="AI398" s="93"/>
      <c r="AJ398" s="93"/>
      <c r="AK398" s="237"/>
    </row>
    <row r="399" spans="25:37" x14ac:dyDescent="0.25">
      <c r="Y399" s="236"/>
      <c r="Z399" s="255"/>
      <c r="AA399" s="256"/>
      <c r="AB399" s="257"/>
      <c r="AC399" s="256"/>
      <c r="AD399" s="258"/>
      <c r="AE399" s="256"/>
      <c r="AF399" s="256"/>
      <c r="AG399" s="93"/>
      <c r="AH399" s="93"/>
      <c r="AI399" s="93"/>
      <c r="AJ399" s="93"/>
      <c r="AK399" s="237"/>
    </row>
    <row r="400" spans="25:37" x14ac:dyDescent="0.25">
      <c r="Y400" s="236"/>
      <c r="Z400" s="93"/>
      <c r="AA400" s="93"/>
      <c r="AB400" s="93"/>
      <c r="AC400" s="93"/>
      <c r="AD400" s="93"/>
      <c r="AE400" s="93"/>
      <c r="AF400" s="93"/>
      <c r="AG400" s="93"/>
      <c r="AH400" s="93"/>
      <c r="AI400" s="93"/>
      <c r="AJ400" s="93"/>
      <c r="AK400" s="237"/>
    </row>
    <row r="401" spans="25:37" ht="13.8" thickBot="1" x14ac:dyDescent="0.3">
      <c r="Y401" s="236"/>
      <c r="Z401" s="93"/>
      <c r="AA401" s="93"/>
      <c r="AB401" s="93"/>
      <c r="AC401" s="93"/>
      <c r="AD401" s="93"/>
      <c r="AE401" s="93"/>
      <c r="AF401" s="93"/>
      <c r="AG401" s="93"/>
      <c r="AH401" s="93"/>
      <c r="AI401" s="93"/>
      <c r="AJ401" s="93"/>
      <c r="AK401" s="237"/>
    </row>
    <row r="402" spans="25:37" ht="16.8" thickTop="1" thickBot="1" x14ac:dyDescent="0.35">
      <c r="Y402" s="236"/>
      <c r="Z402" s="266" t="s">
        <v>138</v>
      </c>
      <c r="AA402" s="267"/>
      <c r="AB402" s="93"/>
      <c r="AC402" s="93"/>
      <c r="AD402" s="93"/>
      <c r="AE402" s="93"/>
      <c r="AF402" s="93"/>
      <c r="AG402" s="93"/>
      <c r="AH402" s="93"/>
      <c r="AI402" s="93"/>
      <c r="AJ402" s="93"/>
      <c r="AK402" s="237"/>
    </row>
    <row r="403" spans="25:37" ht="13.8" thickTop="1" x14ac:dyDescent="0.25">
      <c r="Y403" s="236"/>
      <c r="Z403" s="93"/>
      <c r="AA403" s="93"/>
      <c r="AB403" s="93"/>
      <c r="AC403" s="93"/>
      <c r="AD403" s="93"/>
      <c r="AE403" s="93"/>
      <c r="AF403" s="93"/>
      <c r="AG403" s="93"/>
      <c r="AH403" s="93"/>
      <c r="AI403" s="93"/>
      <c r="AJ403" s="93"/>
      <c r="AK403" s="237"/>
    </row>
    <row r="404" spans="25:37" x14ac:dyDescent="0.25">
      <c r="Y404" s="236"/>
      <c r="Z404" s="93"/>
      <c r="AA404" s="93"/>
      <c r="AB404" s="93"/>
      <c r="AC404" s="93"/>
      <c r="AD404" s="93"/>
      <c r="AE404" s="93"/>
      <c r="AF404" s="93"/>
      <c r="AG404" s="93"/>
      <c r="AH404" s="93"/>
      <c r="AI404" s="93"/>
      <c r="AJ404" s="93"/>
      <c r="AK404" s="237"/>
    </row>
    <row r="405" spans="25:37" x14ac:dyDescent="0.25">
      <c r="Y405" s="236"/>
      <c r="Z405" s="268" t="str">
        <f>CONCATENATE(Z311,AA311,AB311,AC311,AD311,AE311,AF311,AG311,AH311,AI311,AJ311,AK311,AL311,AM311,AN311,AO311,AP311,AQ311,AR311,AS311,AT311,)</f>
        <v>000E4210RS05XXXXX,209404,9207,218611,</v>
      </c>
      <c r="AA405" s="93"/>
      <c r="AB405" s="93"/>
      <c r="AC405" s="93"/>
      <c r="AD405" s="93"/>
      <c r="AE405" s="93"/>
      <c r="AF405" s="93"/>
      <c r="AG405" s="93"/>
      <c r="AH405" s="93"/>
      <c r="AI405" s="93"/>
      <c r="AJ405" s="93"/>
      <c r="AK405" s="237"/>
    </row>
    <row r="406" spans="25:37" x14ac:dyDescent="0.25">
      <c r="Y406" s="236"/>
      <c r="Z406" s="268" t="str">
        <f t="shared" ref="Z406:Z469" si="15">CONCATENATE(Z312,AA312,AB312,AC312,AD312,AE312,AF312,AG312,AH312,AI312,AJ312,AK312,AL312,AM312,AN312,AO312,AP312,AQ312,AR312,AS312,AT312,)</f>
        <v>000E4210RS05XXXXX,12126,7994,20120,</v>
      </c>
      <c r="AA406" s="93"/>
      <c r="AB406" s="93"/>
      <c r="AC406" s="93"/>
      <c r="AD406" s="93"/>
      <c r="AE406" s="93"/>
      <c r="AF406" s="93"/>
      <c r="AG406" s="93"/>
      <c r="AH406" s="93"/>
      <c r="AI406" s="93"/>
      <c r="AJ406" s="93"/>
      <c r="AK406" s="237"/>
    </row>
    <row r="407" spans="25:37" x14ac:dyDescent="0.25">
      <c r="Y407" s="236"/>
      <c r="Z407" s="268" t="str">
        <f t="shared" si="15"/>
        <v>000E4210RS05XXXXX,90264,3226,93490,</v>
      </c>
      <c r="AA407" s="93"/>
      <c r="AB407" s="93"/>
      <c r="AC407" s="93"/>
      <c r="AD407" s="93"/>
      <c r="AE407" s="93"/>
      <c r="AF407" s="93"/>
      <c r="AG407" s="93"/>
      <c r="AH407" s="93"/>
      <c r="AI407" s="93"/>
      <c r="AJ407" s="93"/>
      <c r="AK407" s="237"/>
    </row>
    <row r="408" spans="25:37" x14ac:dyDescent="0.25">
      <c r="Y408" s="236"/>
      <c r="Z408" s="268" t="str">
        <f t="shared" si="15"/>
        <v>000E4210RS05XXXXX,10625,4380,15005,</v>
      </c>
      <c r="AA408" s="93"/>
      <c r="AB408" s="93"/>
      <c r="AC408" s="93"/>
      <c r="AD408" s="93"/>
      <c r="AE408" s="93"/>
      <c r="AF408" s="93"/>
      <c r="AG408" s="93"/>
      <c r="AH408" s="93"/>
      <c r="AI408" s="93"/>
      <c r="AJ408" s="93"/>
      <c r="AK408" s="237"/>
    </row>
    <row r="409" spans="25:37" x14ac:dyDescent="0.25">
      <c r="Y409" s="236"/>
      <c r="Z409" s="268" t="str">
        <f t="shared" si="15"/>
        <v>000E4210RS05XXXXX,364,0,364,</v>
      </c>
      <c r="AA409" s="93"/>
      <c r="AB409" s="93"/>
      <c r="AC409" s="93"/>
      <c r="AD409" s="93"/>
      <c r="AE409" s="93"/>
      <c r="AF409" s="93"/>
      <c r="AG409" s="93"/>
      <c r="AH409" s="93"/>
      <c r="AI409" s="93"/>
      <c r="AJ409" s="93"/>
      <c r="AK409" s="237"/>
    </row>
    <row r="410" spans="25:37" x14ac:dyDescent="0.25">
      <c r="Y410" s="236"/>
      <c r="Z410" s="268" t="str">
        <f t="shared" si="15"/>
        <v>000E4210RS05XXXXX,19306,774,20080,</v>
      </c>
      <c r="AA410" s="93"/>
      <c r="AB410" s="93"/>
      <c r="AC410" s="93"/>
      <c r="AD410" s="93"/>
      <c r="AE410" s="93"/>
      <c r="AF410" s="93"/>
      <c r="AG410" s="93"/>
      <c r="AH410" s="93"/>
      <c r="AI410" s="93"/>
      <c r="AJ410" s="93"/>
      <c r="AK410" s="237"/>
    </row>
    <row r="411" spans="25:37" x14ac:dyDescent="0.25">
      <c r="Y411" s="236"/>
      <c r="Z411" s="268" t="str">
        <f t="shared" si="15"/>
        <v>000E4210RS05XXXXX,4109,717,4826,</v>
      </c>
      <c r="AA411" s="93"/>
      <c r="AB411" s="93"/>
      <c r="AC411" s="93"/>
      <c r="AD411" s="93"/>
      <c r="AE411" s="93"/>
      <c r="AF411" s="93"/>
      <c r="AG411" s="93"/>
      <c r="AH411" s="93"/>
      <c r="AI411" s="93"/>
      <c r="AJ411" s="93"/>
      <c r="AK411" s="237"/>
    </row>
    <row r="412" spans="25:37" x14ac:dyDescent="0.25">
      <c r="Y412" s="236"/>
      <c r="Z412" s="268" t="str">
        <f t="shared" si="15"/>
        <v>000E4210RS05XXXXX,0,0,0,</v>
      </c>
      <c r="AA412" s="93"/>
      <c r="AB412" s="93"/>
      <c r="AC412" s="93"/>
      <c r="AD412" s="93"/>
      <c r="AE412" s="93"/>
      <c r="AF412" s="93"/>
      <c r="AG412" s="93"/>
      <c r="AH412" s="93"/>
      <c r="AI412" s="93"/>
      <c r="AJ412" s="93"/>
      <c r="AK412" s="237"/>
    </row>
    <row r="413" spans="25:37" x14ac:dyDescent="0.25">
      <c r="Y413" s="236"/>
      <c r="Z413" s="268" t="str">
        <f t="shared" si="15"/>
        <v>000E4210RS05XXXXX,0,0,0,</v>
      </c>
      <c r="AA413" s="93"/>
      <c r="AB413" s="93"/>
      <c r="AC413" s="93"/>
      <c r="AD413" s="93"/>
      <c r="AE413" s="93"/>
      <c r="AF413" s="93"/>
      <c r="AG413" s="93"/>
      <c r="AH413" s="93"/>
      <c r="AI413" s="93"/>
      <c r="AJ413" s="93"/>
      <c r="AK413" s="237"/>
    </row>
    <row r="414" spans="25:37" x14ac:dyDescent="0.25">
      <c r="Y414" s="236"/>
      <c r="Z414" s="268" t="str">
        <f t="shared" si="15"/>
        <v>000E4210RS05XXXXX,392,0,392,</v>
      </c>
      <c r="AA414" s="93"/>
      <c r="AB414" s="93"/>
      <c r="AC414" s="93"/>
      <c r="AD414" s="93"/>
      <c r="AE414" s="93"/>
      <c r="AF414" s="93"/>
      <c r="AG414" s="93"/>
      <c r="AH414" s="93"/>
      <c r="AI414" s="93"/>
      <c r="AJ414" s="93"/>
      <c r="AK414" s="237"/>
    </row>
    <row r="415" spans="25:37" x14ac:dyDescent="0.25">
      <c r="Y415" s="236"/>
      <c r="Z415" s="268" t="str">
        <f t="shared" si="15"/>
        <v>000E4210RS05XXXXX,12565,864,13429,</v>
      </c>
      <c r="AA415" s="93"/>
      <c r="AB415" s="93"/>
      <c r="AC415" s="93"/>
      <c r="AD415" s="93"/>
      <c r="AE415" s="93"/>
      <c r="AF415" s="93"/>
      <c r="AG415" s="93"/>
      <c r="AH415" s="93"/>
      <c r="AI415" s="93"/>
      <c r="AJ415" s="93"/>
      <c r="AK415" s="237"/>
    </row>
    <row r="416" spans="25:37" x14ac:dyDescent="0.25">
      <c r="Y416" s="236"/>
      <c r="Z416" s="268" t="str">
        <f t="shared" si="15"/>
        <v>000E4210RS05XXXXX,27228,3207,30435,</v>
      </c>
      <c r="AA416" s="93"/>
      <c r="AB416" s="93"/>
      <c r="AC416" s="93"/>
      <c r="AD416" s="93"/>
      <c r="AE416" s="93"/>
      <c r="AF416" s="93"/>
      <c r="AG416" s="93"/>
      <c r="AH416" s="93"/>
      <c r="AI416" s="93"/>
      <c r="AJ416" s="93"/>
      <c r="AK416" s="237"/>
    </row>
    <row r="417" spans="25:37" x14ac:dyDescent="0.25">
      <c r="Y417" s="236"/>
      <c r="Z417" s="268" t="str">
        <f t="shared" si="15"/>
        <v>000E4210RS05XXXXX,386383,30369,416752,</v>
      </c>
      <c r="AA417" s="93"/>
      <c r="AB417" s="93"/>
      <c r="AC417" s="93"/>
      <c r="AD417" s="93"/>
      <c r="AE417" s="93"/>
      <c r="AF417" s="93"/>
      <c r="AG417" s="93"/>
      <c r="AH417" s="93"/>
      <c r="AI417" s="93"/>
      <c r="AJ417" s="93"/>
      <c r="AK417" s="237"/>
    </row>
    <row r="418" spans="25:37" x14ac:dyDescent="0.25">
      <c r="Y418" s="236"/>
      <c r="Z418" s="268" t="str">
        <f t="shared" si="15"/>
        <v>000E4210RS05XXXXX,4,</v>
      </c>
      <c r="AA418" s="93"/>
      <c r="AB418" s="93"/>
      <c r="AC418" s="93"/>
      <c r="AD418" s="93"/>
      <c r="AE418" s="93"/>
      <c r="AF418" s="93"/>
      <c r="AG418" s="93"/>
      <c r="AH418" s="93"/>
      <c r="AI418" s="93"/>
      <c r="AJ418" s="93"/>
      <c r="AK418" s="237"/>
    </row>
    <row r="419" spans="25:37" x14ac:dyDescent="0.25">
      <c r="Y419" s="236"/>
      <c r="Z419" s="268" t="str">
        <f t="shared" si="15"/>
        <v>000E4210RS05XXXXX,18956,</v>
      </c>
      <c r="AA419" s="93"/>
      <c r="AB419" s="93"/>
      <c r="AC419" s="93"/>
      <c r="AD419" s="93"/>
      <c r="AE419" s="93"/>
      <c r="AF419" s="93"/>
      <c r="AG419" s="93"/>
      <c r="AH419" s="93"/>
      <c r="AI419" s="93"/>
      <c r="AJ419" s="93"/>
      <c r="AK419" s="237"/>
    </row>
    <row r="420" spans="25:37" x14ac:dyDescent="0.25">
      <c r="Y420" s="236"/>
      <c r="Z420" s="268" t="str">
        <f t="shared" si="15"/>
        <v>000E4210RS05XXXXX,393,</v>
      </c>
      <c r="AA420" s="93"/>
      <c r="AB420" s="93"/>
      <c r="AC420" s="93"/>
      <c r="AD420" s="93"/>
      <c r="AE420" s="93"/>
      <c r="AF420" s="93"/>
      <c r="AG420" s="93"/>
      <c r="AH420" s="93"/>
      <c r="AI420" s="93"/>
      <c r="AJ420" s="93"/>
      <c r="AK420" s="237"/>
    </row>
    <row r="421" spans="25:37" x14ac:dyDescent="0.25">
      <c r="Y421" s="236"/>
      <c r="Z421" s="268" t="str">
        <f t="shared" si="15"/>
        <v>000E4210RS05XXXXX,35271,</v>
      </c>
      <c r="AA421" s="93"/>
      <c r="AB421" s="93"/>
      <c r="AC421" s="93"/>
      <c r="AD421" s="93"/>
      <c r="AE421" s="93"/>
      <c r="AF421" s="93"/>
      <c r="AG421" s="93"/>
      <c r="AH421" s="93"/>
      <c r="AI421" s="93"/>
      <c r="AJ421" s="93"/>
      <c r="AK421" s="237"/>
    </row>
    <row r="422" spans="25:37" x14ac:dyDescent="0.25">
      <c r="Y422" s="236"/>
      <c r="Z422" s="268" t="str">
        <f t="shared" si="15"/>
        <v>000E4210RS05XXXXX,-528,</v>
      </c>
      <c r="AA422" s="93"/>
      <c r="AB422" s="93"/>
      <c r="AC422" s="93"/>
      <c r="AD422" s="93"/>
      <c r="AE422" s="93"/>
      <c r="AF422" s="93"/>
      <c r="AG422" s="93"/>
      <c r="AH422" s="93"/>
      <c r="AI422" s="93"/>
      <c r="AJ422" s="93"/>
      <c r="AK422" s="237"/>
    </row>
    <row r="423" spans="25:37" x14ac:dyDescent="0.25">
      <c r="Y423" s="236"/>
      <c r="Z423" s="268" t="str">
        <f t="shared" si="15"/>
        <v>000E4210RS05XXXXX,0,</v>
      </c>
      <c r="AA423" s="93"/>
      <c r="AB423" s="93"/>
      <c r="AC423" s="93"/>
      <c r="AD423" s="93"/>
      <c r="AE423" s="93"/>
      <c r="AF423" s="93"/>
      <c r="AG423" s="93"/>
      <c r="AH423" s="93"/>
      <c r="AI423" s="93"/>
      <c r="AJ423" s="93"/>
      <c r="AK423" s="237"/>
    </row>
    <row r="424" spans="25:37" x14ac:dyDescent="0.25">
      <c r="Y424" s="236"/>
      <c r="Z424" s="268" t="str">
        <f t="shared" si="15"/>
        <v>000E4210RS05XXXXX,0,</v>
      </c>
      <c r="AA424" s="93"/>
      <c r="AB424" s="93"/>
      <c r="AC424" s="93"/>
      <c r="AD424" s="93"/>
      <c r="AE424" s="93"/>
      <c r="AF424" s="93"/>
      <c r="AG424" s="93"/>
      <c r="AH424" s="93"/>
      <c r="AI424" s="93"/>
      <c r="AJ424" s="93"/>
      <c r="AK424" s="237"/>
    </row>
    <row r="425" spans="25:37" x14ac:dyDescent="0.25">
      <c r="Y425" s="236"/>
      <c r="Z425" s="268" t="str">
        <f t="shared" si="15"/>
        <v>000E4210RS05XXXXX,62,</v>
      </c>
      <c r="AA425" s="93"/>
      <c r="AB425" s="93"/>
      <c r="AC425" s="93"/>
      <c r="AD425" s="93"/>
      <c r="AE425" s="93"/>
      <c r="AF425" s="93"/>
      <c r="AG425" s="93"/>
      <c r="AH425" s="93"/>
      <c r="AI425" s="93"/>
      <c r="AJ425" s="93"/>
      <c r="AK425" s="237"/>
    </row>
    <row r="426" spans="25:37" x14ac:dyDescent="0.25">
      <c r="Y426" s="236"/>
      <c r="Z426" s="268" t="str">
        <f t="shared" si="15"/>
        <v>000E4210RS05XXXXX,14309,</v>
      </c>
      <c r="AA426" s="93"/>
      <c r="AB426" s="93"/>
      <c r="AC426" s="93"/>
      <c r="AD426" s="93"/>
      <c r="AE426" s="93"/>
      <c r="AF426" s="93"/>
      <c r="AG426" s="93"/>
      <c r="AH426" s="93"/>
      <c r="AI426" s="93"/>
      <c r="AJ426" s="93"/>
      <c r="AK426" s="237"/>
    </row>
    <row r="427" spans="25:37" x14ac:dyDescent="0.25">
      <c r="Y427" s="236"/>
      <c r="Z427" s="268" t="str">
        <f t="shared" si="15"/>
        <v>000E4210RS05XXXXX,0,</v>
      </c>
      <c r="AA427" s="93"/>
      <c r="AB427" s="93"/>
      <c r="AC427" s="93"/>
      <c r="AD427" s="93"/>
      <c r="AE427" s="93"/>
      <c r="AF427" s="93"/>
      <c r="AG427" s="93"/>
      <c r="AH427" s="93"/>
      <c r="AI427" s="93"/>
      <c r="AJ427" s="93"/>
      <c r="AK427" s="237"/>
    </row>
    <row r="428" spans="25:37" x14ac:dyDescent="0.25">
      <c r="Y428" s="236"/>
      <c r="Z428" s="268" t="str">
        <f t="shared" si="15"/>
        <v>000E4210RS05XXXXX,0,</v>
      </c>
      <c r="AA428" s="93"/>
      <c r="AB428" s="93"/>
      <c r="AC428" s="93"/>
      <c r="AD428" s="93"/>
      <c r="AE428" s="93"/>
      <c r="AF428" s="93"/>
      <c r="AG428" s="93"/>
      <c r="AH428" s="93"/>
      <c r="AI428" s="93"/>
      <c r="AJ428" s="93"/>
      <c r="AK428" s="237"/>
    </row>
    <row r="429" spans="25:37" x14ac:dyDescent="0.25">
      <c r="Y429" s="236"/>
      <c r="Z429" s="268" t="str">
        <f t="shared" si="15"/>
        <v>000E4210RS05XXXXX,0,</v>
      </c>
      <c r="AA429" s="93"/>
      <c r="AB429" s="93"/>
      <c r="AC429" s="93"/>
      <c r="AD429" s="93"/>
      <c r="AE429" s="93"/>
      <c r="AF429" s="93"/>
      <c r="AG429" s="93"/>
      <c r="AH429" s="93"/>
      <c r="AI429" s="93"/>
      <c r="AJ429" s="93"/>
      <c r="AK429" s="237"/>
    </row>
    <row r="430" spans="25:37" x14ac:dyDescent="0.25">
      <c r="Y430" s="236"/>
      <c r="Z430" s="268" t="str">
        <f t="shared" si="15"/>
        <v>000E4210RS05XXXXX,0,</v>
      </c>
      <c r="AA430" s="93"/>
      <c r="AB430" s="93"/>
      <c r="AC430" s="93"/>
      <c r="AD430" s="93"/>
      <c r="AE430" s="93"/>
      <c r="AF430" s="93"/>
      <c r="AG430" s="93"/>
      <c r="AH430" s="93"/>
      <c r="AI430" s="93"/>
      <c r="AJ430" s="93"/>
      <c r="AK430" s="237"/>
    </row>
    <row r="431" spans="25:37" x14ac:dyDescent="0.25">
      <c r="Y431" s="236"/>
      <c r="Z431" s="268" t="str">
        <f t="shared" si="15"/>
        <v>000E4210RS05XXXXX,-906,</v>
      </c>
      <c r="AA431" s="93"/>
      <c r="AB431" s="93"/>
      <c r="AC431" s="93"/>
      <c r="AD431" s="93"/>
      <c r="AE431" s="93"/>
      <c r="AF431" s="93"/>
      <c r="AG431" s="93"/>
      <c r="AH431" s="93"/>
      <c r="AI431" s="93"/>
      <c r="AJ431" s="93"/>
      <c r="AK431" s="237"/>
    </row>
    <row r="432" spans="25:37" x14ac:dyDescent="0.25">
      <c r="Y432" s="236"/>
      <c r="Z432" s="268" t="str">
        <f t="shared" si="15"/>
        <v>000E4210RS05XXXXX,637,</v>
      </c>
      <c r="AA432" s="93"/>
      <c r="AB432" s="93"/>
      <c r="AC432" s="93"/>
      <c r="AD432" s="93"/>
      <c r="AE432" s="93"/>
      <c r="AF432" s="93"/>
      <c r="AG432" s="93"/>
      <c r="AH432" s="93"/>
      <c r="AI432" s="93"/>
      <c r="AJ432" s="93"/>
      <c r="AK432" s="237"/>
    </row>
    <row r="433" spans="25:37" x14ac:dyDescent="0.25">
      <c r="Y433" s="236"/>
      <c r="Z433" s="268" t="str">
        <f t="shared" si="15"/>
        <v>000E4210RS05XXXXX,0,</v>
      </c>
      <c r="AA433" s="93"/>
      <c r="AB433" s="93"/>
      <c r="AC433" s="93"/>
      <c r="AD433" s="93"/>
      <c r="AE433" s="93"/>
      <c r="AF433" s="93"/>
      <c r="AG433" s="93"/>
      <c r="AH433" s="93"/>
      <c r="AI433" s="93"/>
      <c r="AJ433" s="93"/>
      <c r="AK433" s="237"/>
    </row>
    <row r="434" spans="25:37" x14ac:dyDescent="0.25">
      <c r="Y434" s="236"/>
      <c r="Z434" s="268" t="str">
        <f t="shared" si="15"/>
        <v>000E4210RS05XXXXX,454581,</v>
      </c>
      <c r="AA434" s="93"/>
      <c r="AB434" s="93"/>
      <c r="AC434" s="93"/>
      <c r="AD434" s="93"/>
      <c r="AE434" s="93"/>
      <c r="AF434" s="93"/>
      <c r="AG434" s="93"/>
      <c r="AH434" s="93"/>
      <c r="AI434" s="93"/>
      <c r="AJ434" s="93"/>
      <c r="AK434" s="237"/>
    </row>
    <row r="435" spans="25:37" x14ac:dyDescent="0.25">
      <c r="Y435" s="236"/>
      <c r="Z435" s="268" t="str">
        <f t="shared" si="15"/>
        <v>000E4210RS05XXXXX,18702,</v>
      </c>
      <c r="AA435" s="93"/>
      <c r="AB435" s="93"/>
      <c r="AC435" s="93"/>
      <c r="AD435" s="93"/>
      <c r="AE435" s="93"/>
      <c r="AF435" s="93"/>
      <c r="AG435" s="93"/>
      <c r="AH435" s="93"/>
      <c r="AI435" s="93"/>
      <c r="AJ435" s="93"/>
      <c r="AK435" s="237"/>
    </row>
    <row r="436" spans="25:37" x14ac:dyDescent="0.25">
      <c r="Y436" s="236"/>
      <c r="Z436" s="268" t="str">
        <f t="shared" si="15"/>
        <v>000E4210RS05XXXXX,426,</v>
      </c>
      <c r="AA436" s="93"/>
      <c r="AB436" s="93"/>
      <c r="AC436" s="93"/>
      <c r="AD436" s="93"/>
      <c r="AE436" s="93"/>
      <c r="AF436" s="93"/>
      <c r="AG436" s="93"/>
      <c r="AH436" s="93"/>
      <c r="AI436" s="93"/>
      <c r="AJ436" s="93"/>
      <c r="AK436" s="237"/>
    </row>
    <row r="437" spans="25:37" x14ac:dyDescent="0.25">
      <c r="Y437" s="236"/>
      <c r="Z437" s="268" t="str">
        <f t="shared" si="15"/>
        <v>000E4210RS05XXXXX,133,</v>
      </c>
      <c r="AA437" s="93"/>
      <c r="AB437" s="93"/>
      <c r="AC437" s="93"/>
      <c r="AD437" s="93"/>
      <c r="AE437" s="93"/>
      <c r="AF437" s="93"/>
      <c r="AG437" s="93"/>
      <c r="AH437" s="93"/>
      <c r="AI437" s="93"/>
      <c r="AJ437" s="93"/>
      <c r="AK437" s="237"/>
    </row>
    <row r="438" spans="25:37" x14ac:dyDescent="0.25">
      <c r="Y438" s="236"/>
      <c r="Z438" s="268" t="str">
        <f t="shared" si="15"/>
        <v>000E4210RS05XXXXX,-406,</v>
      </c>
      <c r="AA438" s="93"/>
      <c r="AB438" s="93"/>
      <c r="AC438" s="93"/>
      <c r="AD438" s="93"/>
      <c r="AE438" s="93"/>
      <c r="AF438" s="93"/>
      <c r="AG438" s="93"/>
      <c r="AH438" s="93"/>
      <c r="AI438" s="93"/>
      <c r="AJ438" s="93"/>
      <c r="AK438" s="237"/>
    </row>
    <row r="439" spans="25:37" x14ac:dyDescent="0.25">
      <c r="Y439" s="236"/>
      <c r="Z439" s="268" t="str">
        <f t="shared" si="15"/>
        <v>000E4210RS05XXXXX,-420,</v>
      </c>
      <c r="AA439" s="93"/>
      <c r="AB439" s="93"/>
      <c r="AC439" s="93"/>
      <c r="AD439" s="93"/>
      <c r="AE439" s="93"/>
      <c r="AF439" s="93"/>
      <c r="AG439" s="93"/>
      <c r="AH439" s="93"/>
      <c r="AI439" s="93"/>
      <c r="AJ439" s="93"/>
      <c r="AK439" s="237"/>
    </row>
    <row r="440" spans="25:37" x14ac:dyDescent="0.25">
      <c r="Y440" s="236"/>
      <c r="Z440" s="268" t="str">
        <f t="shared" si="15"/>
        <v>000E4210RS05XXXXX,0,</v>
      </c>
      <c r="AA440" s="93"/>
      <c r="AB440" s="93"/>
      <c r="AC440" s="93"/>
      <c r="AD440" s="93"/>
      <c r="AE440" s="93"/>
      <c r="AF440" s="93"/>
      <c r="AG440" s="93"/>
      <c r="AH440" s="93"/>
      <c r="AI440" s="93"/>
      <c r="AJ440" s="93"/>
      <c r="AK440" s="237"/>
    </row>
    <row r="441" spans="25:37" x14ac:dyDescent="0.25">
      <c r="Y441" s="236"/>
      <c r="Z441" s="268" t="str">
        <f t="shared" si="15"/>
        <v>000E4210RS05XXXXX,0,</v>
      </c>
      <c r="AA441" s="93"/>
      <c r="AB441" s="93"/>
      <c r="AC441" s="93"/>
      <c r="AD441" s="93"/>
      <c r="AE441" s="93"/>
      <c r="AF441" s="93"/>
      <c r="AG441" s="93"/>
      <c r="AH441" s="93"/>
      <c r="AI441" s="93"/>
      <c r="AJ441" s="93"/>
      <c r="AK441" s="237"/>
    </row>
    <row r="442" spans="25:37" x14ac:dyDescent="0.25">
      <c r="Y442" s="236"/>
      <c r="Z442" s="268" t="str">
        <f t="shared" si="15"/>
        <v>000E4210RS05XXXXX,8276,</v>
      </c>
      <c r="AA442" s="93"/>
      <c r="AB442" s="93"/>
      <c r="AC442" s="93"/>
      <c r="AD442" s="93"/>
      <c r="AE442" s="93"/>
      <c r="AF442" s="93"/>
      <c r="AG442" s="93"/>
      <c r="AH442" s="93"/>
      <c r="AI442" s="93"/>
      <c r="AJ442" s="93"/>
      <c r="AK442" s="237"/>
    </row>
    <row r="443" spans="25:37" x14ac:dyDescent="0.25">
      <c r="Y443" s="236"/>
      <c r="Z443" s="268" t="str">
        <f t="shared" si="15"/>
        <v>000E4210RS05XXXXX,0,</v>
      </c>
      <c r="AA443" s="93"/>
      <c r="AB443" s="93"/>
      <c r="AC443" s="93"/>
      <c r="AD443" s="93"/>
      <c r="AE443" s="93"/>
      <c r="AF443" s="93"/>
      <c r="AG443" s="93"/>
      <c r="AH443" s="93"/>
      <c r="AI443" s="93"/>
      <c r="AJ443" s="93"/>
      <c r="AK443" s="237"/>
    </row>
    <row r="444" spans="25:37" x14ac:dyDescent="0.25">
      <c r="Y444" s="236"/>
      <c r="Z444" s="268" t="str">
        <f t="shared" si="15"/>
        <v>000E4210RS05XXXXX,27742,</v>
      </c>
      <c r="AA444" s="93"/>
      <c r="AB444" s="93"/>
      <c r="AC444" s="93"/>
      <c r="AD444" s="93"/>
      <c r="AE444" s="93"/>
      <c r="AF444" s="93"/>
      <c r="AG444" s="93"/>
      <c r="AH444" s="93"/>
      <c r="AI444" s="93"/>
      <c r="AJ444" s="93"/>
      <c r="AK444" s="237"/>
    </row>
    <row r="445" spans="25:37" x14ac:dyDescent="0.25">
      <c r="Y445" s="236"/>
      <c r="Z445" s="268" t="str">
        <f t="shared" si="15"/>
        <v>000E4210RS05XXXXX,-14363,</v>
      </c>
      <c r="AA445" s="93"/>
      <c r="AB445" s="93"/>
      <c r="AC445" s="93"/>
      <c r="AD445" s="93"/>
      <c r="AE445" s="93"/>
      <c r="AF445" s="93"/>
      <c r="AG445" s="93"/>
      <c r="AH445" s="93"/>
      <c r="AI445" s="93"/>
      <c r="AJ445" s="93"/>
      <c r="AK445" s="237"/>
    </row>
    <row r="446" spans="25:37" x14ac:dyDescent="0.25">
      <c r="Y446" s="236"/>
      <c r="Z446" s="268" t="str">
        <f t="shared" si="15"/>
        <v>000E4210RS05XXXXX,494671,</v>
      </c>
      <c r="AA446" s="93"/>
      <c r="AB446" s="93"/>
      <c r="AC446" s="93"/>
      <c r="AD446" s="93"/>
      <c r="AE446" s="93"/>
      <c r="AF446" s="93"/>
      <c r="AG446" s="93"/>
      <c r="AH446" s="93"/>
      <c r="AI446" s="93"/>
      <c r="AJ446" s="93"/>
      <c r="AK446" s="237"/>
    </row>
    <row r="447" spans="25:37" x14ac:dyDescent="0.25">
      <c r="Y447" s="236"/>
      <c r="Z447" s="268" t="str">
        <f t="shared" si="15"/>
        <v>000E4210RS05XXXXX,-3412,</v>
      </c>
      <c r="AA447" s="93"/>
      <c r="AB447" s="93"/>
      <c r="AC447" s="93"/>
      <c r="AD447" s="93"/>
      <c r="AE447" s="93"/>
      <c r="AF447" s="93"/>
      <c r="AG447" s="93"/>
      <c r="AH447" s="93"/>
      <c r="AI447" s="93"/>
      <c r="AJ447" s="93"/>
      <c r="AK447" s="237"/>
    </row>
    <row r="448" spans="25:37" x14ac:dyDescent="0.25">
      <c r="Y448" s="236"/>
      <c r="Z448" s="268" t="str">
        <f t="shared" si="15"/>
        <v>000E4210RS05XXXXX,2700,</v>
      </c>
      <c r="AA448" s="93"/>
      <c r="AB448" s="93"/>
      <c r="AC448" s="93"/>
      <c r="AD448" s="93"/>
      <c r="AE448" s="93"/>
      <c r="AF448" s="93"/>
      <c r="AG448" s="93"/>
      <c r="AH448" s="93"/>
      <c r="AI448" s="93"/>
      <c r="AJ448" s="93"/>
      <c r="AK448" s="237"/>
    </row>
    <row r="449" spans="25:37" x14ac:dyDescent="0.25">
      <c r="Y449" s="236"/>
      <c r="Z449" s="268" t="str">
        <f t="shared" si="15"/>
        <v>000E4210RS05XXXXX,-82758,</v>
      </c>
      <c r="AA449" s="93"/>
      <c r="AB449" s="93"/>
      <c r="AC449" s="93"/>
      <c r="AD449" s="93"/>
      <c r="AE449" s="93"/>
      <c r="AF449" s="93"/>
      <c r="AG449" s="93"/>
      <c r="AH449" s="93"/>
      <c r="AI449" s="93"/>
      <c r="AJ449" s="93"/>
      <c r="AK449" s="237"/>
    </row>
    <row r="450" spans="25:37" x14ac:dyDescent="0.25">
      <c r="Y450" s="236"/>
      <c r="Z450" s="268" t="str">
        <f t="shared" si="15"/>
        <v>000E4210RS05XXXXX,411201,</v>
      </c>
      <c r="AA450" s="93"/>
      <c r="AB450" s="93"/>
      <c r="AC450" s="93"/>
      <c r="AD450" s="93"/>
      <c r="AE450" s="93"/>
      <c r="AF450" s="93"/>
      <c r="AG450" s="93"/>
      <c r="AH450" s="93"/>
      <c r="AI450" s="93"/>
      <c r="AJ450" s="93"/>
      <c r="AK450" s="237"/>
    </row>
    <row r="451" spans="25:37" x14ac:dyDescent="0.25">
      <c r="Y451" s="236"/>
      <c r="Z451" s="268" t="str">
        <f t="shared" si="15"/>
        <v>000E4210RS05XXXXX,-60050,</v>
      </c>
      <c r="AA451" s="93"/>
      <c r="AB451" s="93"/>
      <c r="AC451" s="93"/>
      <c r="AD451" s="93"/>
      <c r="AE451" s="93"/>
      <c r="AF451" s="93"/>
      <c r="AG451" s="93"/>
      <c r="AH451" s="93"/>
      <c r="AI451" s="93"/>
      <c r="AJ451" s="93"/>
      <c r="AK451" s="237"/>
    </row>
    <row r="452" spans="25:37" x14ac:dyDescent="0.25">
      <c r="Y452" s="236"/>
      <c r="Z452" s="268" t="str">
        <f t="shared" si="15"/>
        <v>000E4210RS05XXXXX,351151,</v>
      </c>
      <c r="AA452" s="93"/>
      <c r="AB452" s="93"/>
      <c r="AC452" s="93"/>
      <c r="AD452" s="93"/>
      <c r="AE452" s="93"/>
      <c r="AF452" s="93"/>
      <c r="AG452" s="93"/>
      <c r="AH452" s="93"/>
      <c r="AI452" s="93"/>
      <c r="AJ452" s="93"/>
      <c r="AK452" s="237"/>
    </row>
    <row r="453" spans="25:37" x14ac:dyDescent="0.25">
      <c r="Y453" s="236"/>
      <c r="Z453" s="268" t="str">
        <f t="shared" si="15"/>
        <v>000E4210RS05XXXXX,0,</v>
      </c>
      <c r="AA453" s="93"/>
      <c r="AB453" s="93"/>
      <c r="AC453" s="93"/>
      <c r="AD453" s="93"/>
      <c r="AE453" s="93"/>
      <c r="AF453" s="93"/>
      <c r="AG453" s="93"/>
      <c r="AH453" s="93"/>
      <c r="AI453" s="93"/>
      <c r="AJ453" s="93"/>
      <c r="AK453" s="237"/>
    </row>
    <row r="454" spans="25:37" x14ac:dyDescent="0.25">
      <c r="Y454" s="236"/>
      <c r="Z454" s="268" t="str">
        <f t="shared" si="15"/>
        <v>000E4210RS05XXXXX,6,</v>
      </c>
      <c r="AA454" s="93"/>
      <c r="AB454" s="93"/>
      <c r="AC454" s="93"/>
      <c r="AD454" s="93"/>
      <c r="AE454" s="93"/>
      <c r="AF454" s="93"/>
      <c r="AG454" s="93"/>
      <c r="AH454" s="93"/>
      <c r="AI454" s="93"/>
      <c r="AJ454" s="93"/>
      <c r="AK454" s="237"/>
    </row>
    <row r="455" spans="25:37" x14ac:dyDescent="0.25">
      <c r="Y455" s="236"/>
      <c r="Z455" s="268" t="str">
        <f t="shared" si="15"/>
        <v>000E4210RS05XXXXX,582,</v>
      </c>
      <c r="AA455" s="93"/>
      <c r="AB455" s="93"/>
      <c r="AC455" s="93"/>
      <c r="AD455" s="93"/>
      <c r="AE455" s="93"/>
      <c r="AF455" s="93"/>
      <c r="AG455" s="93"/>
      <c r="AH455" s="93"/>
      <c r="AI455" s="93"/>
      <c r="AJ455" s="93"/>
      <c r="AK455" s="237"/>
    </row>
    <row r="456" spans="25:37" x14ac:dyDescent="0.25">
      <c r="Y456" s="236"/>
      <c r="Z456" s="268" t="str">
        <f t="shared" si="15"/>
        <v>000E4210RS05XXXXX,226,</v>
      </c>
      <c r="AA456" s="93"/>
      <c r="AB456" s="93"/>
      <c r="AC456" s="93"/>
      <c r="AD456" s="93"/>
      <c r="AE456" s="93"/>
      <c r="AF456" s="93"/>
      <c r="AG456" s="93"/>
      <c r="AH456" s="93"/>
      <c r="AI456" s="93"/>
      <c r="AJ456" s="93"/>
      <c r="AK456" s="237"/>
    </row>
    <row r="457" spans="25:37" x14ac:dyDescent="0.25">
      <c r="Y457" s="236"/>
      <c r="Z457" s="268" t="str">
        <f t="shared" si="15"/>
        <v>000E4210RS05XXXXX,7964,</v>
      </c>
      <c r="AA457" s="93"/>
      <c r="AB457" s="93"/>
      <c r="AC457" s="93"/>
      <c r="AD457" s="93"/>
      <c r="AE457" s="93"/>
      <c r="AF457" s="93"/>
      <c r="AG457" s="93"/>
      <c r="AH457" s="93"/>
      <c r="AI457" s="93"/>
      <c r="AJ457" s="93"/>
      <c r="AK457" s="237"/>
    </row>
    <row r="458" spans="25:37" x14ac:dyDescent="0.25">
      <c r="Y458" s="236"/>
      <c r="Z458" s="268" t="str">
        <f t="shared" si="15"/>
        <v>000E4210RS05XXXXX,-2981,</v>
      </c>
      <c r="AA458" s="93"/>
      <c r="AB458" s="93"/>
      <c r="AC458" s="93"/>
      <c r="AD458" s="93"/>
      <c r="AE458" s="93"/>
      <c r="AF458" s="93"/>
      <c r="AG458" s="93"/>
      <c r="AH458" s="93"/>
      <c r="AI458" s="93"/>
      <c r="AJ458" s="93"/>
      <c r="AK458" s="237"/>
    </row>
    <row r="459" spans="25:37" x14ac:dyDescent="0.25">
      <c r="Y459" s="236"/>
      <c r="Z459" s="268" t="str">
        <f t="shared" si="15"/>
        <v>000E4210RS05XXXXX,356948,</v>
      </c>
      <c r="AA459" s="93"/>
      <c r="AB459" s="93"/>
      <c r="AC459" s="93"/>
      <c r="AD459" s="93"/>
      <c r="AE459" s="93"/>
      <c r="AF459" s="93"/>
      <c r="AG459" s="93"/>
      <c r="AH459" s="93"/>
      <c r="AI459" s="93"/>
      <c r="AJ459" s="93"/>
      <c r="AK459" s="237"/>
    </row>
    <row r="460" spans="25:37" x14ac:dyDescent="0.25">
      <c r="Y460" s="236"/>
      <c r="Z460" s="268" t="str">
        <f t="shared" si="15"/>
        <v>000E4210RS05XXXXX,-158678,</v>
      </c>
      <c r="AA460" s="93"/>
      <c r="AB460" s="93"/>
      <c r="AC460" s="93"/>
      <c r="AD460" s="93"/>
      <c r="AE460" s="93"/>
      <c r="AF460" s="93"/>
      <c r="AG460" s="93"/>
      <c r="AH460" s="93"/>
      <c r="AI460" s="93"/>
      <c r="AJ460" s="93"/>
      <c r="AK460" s="237"/>
    </row>
    <row r="461" spans="25:37" x14ac:dyDescent="0.25">
      <c r="Y461" s="236"/>
      <c r="Z461" s="268" t="str">
        <f t="shared" si="15"/>
        <v>000E4210RS05XXXXX,0,</v>
      </c>
      <c r="AA461" s="93"/>
      <c r="AB461" s="93"/>
      <c r="AC461" s="93"/>
      <c r="AD461" s="93"/>
      <c r="AE461" s="93"/>
      <c r="AF461" s="93"/>
      <c r="AG461" s="93"/>
      <c r="AH461" s="93"/>
      <c r="AI461" s="93"/>
      <c r="AJ461" s="93"/>
      <c r="AK461" s="237"/>
    </row>
    <row r="462" spans="25:37" x14ac:dyDescent="0.25">
      <c r="Y462" s="236"/>
      <c r="Z462" s="268" t="str">
        <f t="shared" si="15"/>
        <v>000E4210RS05XXXXX,0,</v>
      </c>
      <c r="AA462" s="93"/>
      <c r="AB462" s="93"/>
      <c r="AC462" s="93"/>
      <c r="AD462" s="93"/>
      <c r="AE462" s="93"/>
      <c r="AF462" s="93"/>
      <c r="AG462" s="93"/>
      <c r="AH462" s="93"/>
      <c r="AI462" s="93"/>
      <c r="AJ462" s="93"/>
      <c r="AK462" s="237"/>
    </row>
    <row r="463" spans="25:37" x14ac:dyDescent="0.25">
      <c r="Y463" s="236"/>
      <c r="Z463" s="268" t="str">
        <f t="shared" si="15"/>
        <v>000E4210RS05XXXXX,-101254,</v>
      </c>
      <c r="AA463" s="93"/>
      <c r="AB463" s="93"/>
      <c r="AC463" s="93"/>
      <c r="AD463" s="93"/>
      <c r="AE463" s="93"/>
      <c r="AF463" s="93"/>
      <c r="AG463" s="93"/>
      <c r="AH463" s="93"/>
      <c r="AI463" s="93"/>
      <c r="AJ463" s="93"/>
      <c r="AK463" s="237"/>
    </row>
    <row r="464" spans="25:37" x14ac:dyDescent="0.25">
      <c r="Y464" s="236"/>
      <c r="Z464" s="268" t="str">
        <f t="shared" si="15"/>
        <v>000E4210RS05XXXXX,0,</v>
      </c>
      <c r="AA464" s="93"/>
      <c r="AB464" s="93"/>
      <c r="AC464" s="93"/>
      <c r="AD464" s="93"/>
      <c r="AE464" s="93"/>
      <c r="AF464" s="93"/>
      <c r="AG464" s="93"/>
      <c r="AH464" s="93"/>
      <c r="AI464" s="93"/>
      <c r="AJ464" s="93"/>
      <c r="AK464" s="237"/>
    </row>
    <row r="465" spans="25:53" x14ac:dyDescent="0.25">
      <c r="Y465" s="236"/>
      <c r="Z465" s="268" t="str">
        <f t="shared" si="15"/>
        <v>000E4210RS05XXXXX,97016,</v>
      </c>
      <c r="AA465" s="93"/>
      <c r="AB465" s="93"/>
      <c r="AC465" s="93"/>
      <c r="AD465" s="93"/>
      <c r="AE465" s="93"/>
      <c r="AF465" s="93"/>
      <c r="AG465" s="93"/>
      <c r="AH465" s="93"/>
      <c r="AI465" s="93"/>
      <c r="AJ465" s="93"/>
      <c r="AK465" s="237"/>
    </row>
    <row r="466" spans="25:53" x14ac:dyDescent="0.25">
      <c r="Y466" s="236"/>
      <c r="Z466" s="268" t="str">
        <f t="shared" si="15"/>
        <v>000E4210RS05XXXXX,6371,6953,</v>
      </c>
      <c r="AA466" s="93"/>
      <c r="AB466" s="93"/>
      <c r="AC466" s="93"/>
      <c r="AD466" s="93"/>
      <c r="AE466" s="93"/>
      <c r="AF466" s="93"/>
      <c r="AG466" s="93"/>
      <c r="AH466" s="93"/>
      <c r="AI466" s="93"/>
      <c r="AJ466" s="93"/>
      <c r="AK466" s="237"/>
    </row>
    <row r="467" spans="25:53" x14ac:dyDescent="0.25">
      <c r="Y467" s="236"/>
      <c r="Z467" s="268" t="str">
        <f t="shared" si="15"/>
        <v>000E4210RS05XXXXX,14817,15043,</v>
      </c>
      <c r="AA467" s="93"/>
      <c r="AB467" s="93"/>
      <c r="AC467" s="93"/>
      <c r="AD467" s="93"/>
      <c r="AE467" s="93"/>
      <c r="AF467" s="93"/>
      <c r="AG467" s="93"/>
      <c r="AH467" s="93"/>
      <c r="AI467" s="93"/>
      <c r="AJ467" s="93"/>
      <c r="AK467" s="237"/>
    </row>
    <row r="468" spans="25:53" x14ac:dyDescent="0.25">
      <c r="Y468" s="236"/>
      <c r="Z468" s="268" t="str">
        <f t="shared" si="15"/>
        <v>000E4210RS05XXXXX,13362,21328,</v>
      </c>
      <c r="AA468" s="93"/>
      <c r="AB468" s="93"/>
      <c r="AC468" s="93"/>
      <c r="AD468" s="93"/>
      <c r="AE468" s="93"/>
      <c r="AF468" s="93"/>
      <c r="AG468" s="93"/>
      <c r="AH468" s="93"/>
      <c r="AI468" s="93"/>
      <c r="AJ468" s="93"/>
      <c r="AK468" s="237"/>
    </row>
    <row r="469" spans="25:53" x14ac:dyDescent="0.25">
      <c r="Y469" s="236"/>
      <c r="Z469" s="268" t="str">
        <f t="shared" si="15"/>
        <v>000E4210RS05XXXXX,-176053,-190934,</v>
      </c>
      <c r="AA469" s="93"/>
      <c r="AB469" s="93"/>
      <c r="AC469" s="93"/>
      <c r="AD469" s="93"/>
      <c r="AE469" s="93"/>
      <c r="AF469" s="93"/>
      <c r="AG469" s="93"/>
      <c r="AH469" s="93"/>
      <c r="AI469" s="93"/>
      <c r="AJ469" s="93"/>
      <c r="AK469" s="237"/>
    </row>
    <row r="470" spans="25:53" x14ac:dyDescent="0.25">
      <c r="Y470" s="236"/>
      <c r="Z470" s="268" t="str">
        <f t="shared" ref="Z470:Z492" si="16">CONCATENATE(Z376,AA376,AB376,AC376,AD376,AE376,AF376,AG376,AH376,AI376,AJ376,AK376,AL376,AM376,AN376,AO376,AP376,AQ376,AR376,AS376,AT376,)</f>
        <v>000E4210RS05XXXXX,0,</v>
      </c>
      <c r="AA470" s="93"/>
      <c r="AB470" s="93"/>
      <c r="AC470" s="93"/>
      <c r="AD470" s="93"/>
      <c r="AE470" s="93"/>
      <c r="AF470" s="93"/>
      <c r="AG470" s="93"/>
      <c r="AH470" s="93"/>
      <c r="AI470" s="93"/>
      <c r="AJ470" s="93"/>
      <c r="AK470" s="237"/>
    </row>
    <row r="471" spans="25:53" x14ac:dyDescent="0.25">
      <c r="Y471" s="236"/>
      <c r="Z471" s="268" t="str">
        <f t="shared" si="16"/>
        <v>000E4210RS05XXXXX,9294,</v>
      </c>
      <c r="AA471" s="93"/>
      <c r="AB471" s="93"/>
      <c r="AC471" s="93"/>
      <c r="AD471" s="93"/>
      <c r="AE471" s="93"/>
      <c r="AF471" s="93"/>
      <c r="AG471" s="93"/>
      <c r="AH471" s="93"/>
      <c r="AI471" s="93"/>
      <c r="AJ471" s="93"/>
      <c r="AK471" s="237"/>
    </row>
    <row r="472" spans="25:53" ht="15" x14ac:dyDescent="0.25">
      <c r="Y472" s="236"/>
      <c r="Z472" s="268" t="str">
        <f t="shared" si="16"/>
        <v>000E4210RS05XXXXX,13947,</v>
      </c>
      <c r="AA472" s="93"/>
      <c r="AB472" s="93"/>
      <c r="AC472" s="93"/>
      <c r="AD472" s="93"/>
      <c r="AE472" s="93"/>
      <c r="AF472" s="93"/>
      <c r="AG472" s="93"/>
      <c r="AH472" s="93"/>
      <c r="AI472" s="93"/>
      <c r="AJ472" s="93"/>
      <c r="AK472" s="237"/>
      <c r="AY472" s="269"/>
      <c r="BA472" s="269"/>
    </row>
    <row r="473" spans="25:53" x14ac:dyDescent="0.25">
      <c r="Y473" s="236"/>
      <c r="Z473" s="268" t="str">
        <f t="shared" si="16"/>
        <v>000E4210RS05XXXXX,0,</v>
      </c>
      <c r="AA473" s="93"/>
      <c r="AB473" s="93"/>
      <c r="AC473" s="93"/>
      <c r="AD473" s="93"/>
      <c r="AE473" s="93"/>
      <c r="AF473" s="93"/>
      <c r="AG473" s="93"/>
      <c r="AH473" s="93"/>
      <c r="AI473" s="93"/>
      <c r="AJ473" s="93"/>
      <c r="AK473" s="237"/>
    </row>
    <row r="474" spans="25:53" x14ac:dyDescent="0.25">
      <c r="Y474" s="236"/>
      <c r="Z474" s="268" t="str">
        <f t="shared" si="16"/>
        <v>000E4210RS05XXXXX,7128,</v>
      </c>
      <c r="AA474" s="93"/>
      <c r="AB474" s="93"/>
      <c r="AC474" s="93"/>
      <c r="AD474" s="93"/>
      <c r="AE474" s="93"/>
      <c r="AF474" s="93"/>
      <c r="AG474" s="93"/>
      <c r="AH474" s="93"/>
      <c r="AI474" s="93"/>
      <c r="AJ474" s="93"/>
      <c r="AK474" s="237"/>
    </row>
    <row r="475" spans="25:53" x14ac:dyDescent="0.25">
      <c r="Y475" s="236"/>
      <c r="Z475" s="268" t="str">
        <f t="shared" si="16"/>
        <v>000E4210RS05XXXXX,30369,</v>
      </c>
      <c r="AA475" s="93"/>
      <c r="AB475" s="93"/>
      <c r="AC475" s="93"/>
      <c r="AD475" s="93"/>
      <c r="AE475" s="93"/>
      <c r="AF475" s="93"/>
      <c r="AG475" s="93"/>
      <c r="AH475" s="93"/>
      <c r="AI475" s="93"/>
      <c r="AJ475" s="93"/>
      <c r="AK475" s="237"/>
    </row>
    <row r="476" spans="25:53" x14ac:dyDescent="0.25">
      <c r="Y476" s="236"/>
      <c r="Z476" s="268" t="str">
        <f t="shared" si="16"/>
        <v>000E4210RS04XXXXX,209404,211603,</v>
      </c>
      <c r="AA476" s="93"/>
      <c r="AB476" s="93"/>
      <c r="AC476" s="93"/>
      <c r="AD476" s="93"/>
      <c r="AE476" s="93"/>
      <c r="AF476" s="93"/>
      <c r="AG476" s="93"/>
      <c r="AH476" s="93"/>
      <c r="AI476" s="93"/>
      <c r="AJ476" s="93"/>
      <c r="AK476" s="237"/>
    </row>
    <row r="477" spans="25:53" x14ac:dyDescent="0.25">
      <c r="Y477" s="236"/>
      <c r="Z477" s="268" t="str">
        <f t="shared" si="16"/>
        <v>000E4210RS04XXXXX,12126,12107,</v>
      </c>
      <c r="AA477" s="93"/>
      <c r="AB477" s="93"/>
      <c r="AC477" s="93"/>
      <c r="AD477" s="93"/>
      <c r="AE477" s="93"/>
      <c r="AF477" s="93"/>
      <c r="AG477" s="93"/>
      <c r="AH477" s="93"/>
      <c r="AI477" s="93"/>
      <c r="AJ477" s="93"/>
      <c r="AK477" s="237"/>
    </row>
    <row r="478" spans="25:53" x14ac:dyDescent="0.25">
      <c r="Y478" s="236"/>
      <c r="Z478" s="268" t="str">
        <f t="shared" si="16"/>
        <v>000E4210RS04XXXXX,90264,88733,</v>
      </c>
      <c r="AA478" s="93"/>
      <c r="AB478" s="93"/>
      <c r="AC478" s="93"/>
      <c r="AD478" s="93"/>
      <c r="AE478" s="93"/>
      <c r="AF478" s="93"/>
      <c r="AG478" s="93"/>
      <c r="AH478" s="93"/>
      <c r="AI478" s="93"/>
      <c r="AJ478" s="93"/>
      <c r="AK478" s="237"/>
    </row>
    <row r="479" spans="25:53" x14ac:dyDescent="0.25">
      <c r="Y479" s="236"/>
      <c r="Z479" s="268" t="str">
        <f t="shared" si="16"/>
        <v>000E4210RS04XXXXX,10625,10625,</v>
      </c>
      <c r="AA479" s="93"/>
      <c r="AB479" s="93"/>
      <c r="AC479" s="93"/>
      <c r="AD479" s="93"/>
      <c r="AE479" s="93"/>
      <c r="AF479" s="93"/>
      <c r="AG479" s="93"/>
      <c r="AH479" s="93"/>
      <c r="AI479" s="93"/>
      <c r="AJ479" s="93"/>
      <c r="AK479" s="237"/>
    </row>
    <row r="480" spans="25:53" x14ac:dyDescent="0.25">
      <c r="Y480" s="236"/>
      <c r="Z480" s="268" t="str">
        <f t="shared" si="16"/>
        <v>000E4210RS04XXXXX,364,364,</v>
      </c>
      <c r="AA480" s="93"/>
      <c r="AB480" s="93"/>
      <c r="AC480" s="93"/>
      <c r="AD480" s="93"/>
      <c r="AE480" s="93"/>
      <c r="AF480" s="93"/>
      <c r="AG480" s="93"/>
      <c r="AH480" s="93"/>
      <c r="AI480" s="93"/>
      <c r="AJ480" s="93"/>
      <c r="AK480" s="237"/>
    </row>
    <row r="481" spans="25:51" x14ac:dyDescent="0.25">
      <c r="Y481" s="236"/>
      <c r="Z481" s="268" t="str">
        <f t="shared" si="16"/>
        <v>000E4210RS04XXXXX,19306,19301,</v>
      </c>
      <c r="AA481" s="93"/>
      <c r="AB481" s="93"/>
      <c r="AC481" s="93"/>
      <c r="AD481" s="93"/>
      <c r="AE481" s="93"/>
      <c r="AF481" s="93"/>
      <c r="AG481" s="93"/>
      <c r="AH481" s="93"/>
      <c r="AI481" s="93"/>
      <c r="AJ481" s="93"/>
      <c r="AK481" s="237"/>
    </row>
    <row r="482" spans="25:51" x14ac:dyDescent="0.25">
      <c r="Y482" s="236"/>
      <c r="Z482" s="268" t="str">
        <f t="shared" si="16"/>
        <v>000E4210RS04XXXXX,4109,3682,</v>
      </c>
      <c r="AA482" s="93"/>
      <c r="AB482" s="93"/>
      <c r="AC482" s="93"/>
      <c r="AD482" s="93"/>
      <c r="AE482" s="93"/>
      <c r="AF482" s="93"/>
      <c r="AG482" s="93"/>
      <c r="AH482" s="93"/>
      <c r="AI482" s="93"/>
      <c r="AJ482" s="93"/>
      <c r="AK482" s="237"/>
    </row>
    <row r="483" spans="25:51" x14ac:dyDescent="0.25">
      <c r="Y483" s="236"/>
      <c r="Z483" s="268" t="str">
        <f t="shared" si="16"/>
        <v>000E4210RS04XXXXX,0,0,</v>
      </c>
      <c r="AA483" s="93"/>
      <c r="AB483" s="93"/>
      <c r="AC483" s="93"/>
      <c r="AD483" s="93"/>
      <c r="AE483" s="93"/>
      <c r="AF483" s="93"/>
      <c r="AG483" s="93"/>
      <c r="AH483" s="93"/>
      <c r="AI483" s="93"/>
      <c r="AJ483" s="93"/>
      <c r="AK483" s="237"/>
    </row>
    <row r="484" spans="25:51" x14ac:dyDescent="0.25">
      <c r="Y484" s="236"/>
      <c r="Z484" s="268" t="str">
        <f t="shared" si="16"/>
        <v>000E4210RS04XXXXX,0,0,</v>
      </c>
      <c r="AA484" s="93"/>
      <c r="AB484" s="93"/>
      <c r="AC484" s="93"/>
      <c r="AD484" s="93"/>
      <c r="AE484" s="93"/>
      <c r="AF484" s="93"/>
      <c r="AG484" s="93"/>
      <c r="AH484" s="93"/>
      <c r="AI484" s="93"/>
      <c r="AJ484" s="93"/>
      <c r="AK484" s="237"/>
    </row>
    <row r="485" spans="25:51" x14ac:dyDescent="0.25">
      <c r="Y485" s="236"/>
      <c r="Z485" s="268" t="str">
        <f t="shared" si="16"/>
        <v>000E4210RS04XXXXX,392,242,</v>
      </c>
      <c r="AA485" s="93"/>
      <c r="AB485" s="93"/>
      <c r="AC485" s="93"/>
      <c r="AD485" s="93"/>
      <c r="AE485" s="93"/>
      <c r="AF485" s="93"/>
      <c r="AG485" s="93"/>
      <c r="AH485" s="93"/>
      <c r="AI485" s="93"/>
      <c r="AJ485" s="93"/>
      <c r="AK485" s="237"/>
    </row>
    <row r="486" spans="25:51" x14ac:dyDescent="0.25">
      <c r="Y486" s="236"/>
      <c r="Z486" s="268" t="str">
        <f t="shared" si="16"/>
        <v>000E4210RS04XXXXX,12565,12969,</v>
      </c>
      <c r="AA486" s="93"/>
      <c r="AB486" s="93"/>
      <c r="AC486" s="93"/>
      <c r="AD486" s="93"/>
      <c r="AE486" s="93"/>
      <c r="AF486" s="93"/>
      <c r="AG486" s="93"/>
      <c r="AH486" s="93"/>
      <c r="AI486" s="93"/>
      <c r="AJ486" s="93"/>
      <c r="AK486" s="237"/>
    </row>
    <row r="487" spans="25:51" x14ac:dyDescent="0.25">
      <c r="Y487" s="236"/>
      <c r="Z487" s="268" t="str">
        <f t="shared" si="16"/>
        <v>000E4210RS04XXXXX,27228,27203,</v>
      </c>
      <c r="AA487" s="93"/>
      <c r="AB487" s="93"/>
      <c r="AC487" s="93"/>
      <c r="AD487" s="93"/>
      <c r="AE487" s="93"/>
      <c r="AF487" s="93"/>
      <c r="AG487" s="93"/>
      <c r="AH487" s="93"/>
      <c r="AI487" s="93"/>
      <c r="AJ487" s="93"/>
      <c r="AK487" s="237"/>
    </row>
    <row r="488" spans="25:51" x14ac:dyDescent="0.25">
      <c r="Y488" s="236"/>
      <c r="Z488" s="268" t="str">
        <f t="shared" si="16"/>
        <v>000E4210RS04XXXXX,-906,-921,</v>
      </c>
      <c r="AA488" s="93"/>
      <c r="AB488" s="93"/>
      <c r="AC488" s="93"/>
      <c r="AD488" s="93"/>
      <c r="AE488" s="93"/>
      <c r="AF488" s="93"/>
      <c r="AG488" s="93"/>
      <c r="AH488" s="93"/>
      <c r="AI488" s="93"/>
      <c r="AJ488" s="93"/>
      <c r="AK488" s="237"/>
    </row>
    <row r="489" spans="25:51" x14ac:dyDescent="0.25">
      <c r="Y489" s="236"/>
      <c r="Z489" s="268" t="str">
        <f t="shared" si="16"/>
        <v>000E4210RS04XXXXX,637,-75,</v>
      </c>
      <c r="AA489" s="93"/>
      <c r="AB489" s="93"/>
      <c r="AC489" s="93"/>
      <c r="AD489" s="93"/>
      <c r="AE489" s="93"/>
      <c r="AF489" s="93"/>
      <c r="AG489" s="93"/>
      <c r="AH489" s="93"/>
      <c r="AI489" s="93"/>
      <c r="AJ489" s="93"/>
      <c r="AK489" s="237"/>
    </row>
    <row r="490" spans="25:51" x14ac:dyDescent="0.25">
      <c r="Y490" s="236"/>
      <c r="Z490" s="268" t="str">
        <f t="shared" si="16"/>
        <v>000E4210RS04XXXXX,2700,0,</v>
      </c>
      <c r="AA490" s="93"/>
      <c r="AB490" s="93"/>
      <c r="AC490" s="93"/>
      <c r="AD490" s="93"/>
      <c r="AE490" s="93"/>
      <c r="AF490" s="93"/>
      <c r="AG490" s="93"/>
      <c r="AH490" s="93"/>
      <c r="AI490" s="93"/>
      <c r="AJ490" s="93"/>
      <c r="AK490" s="237"/>
    </row>
    <row r="491" spans="25:51" x14ac:dyDescent="0.25">
      <c r="Y491" s="236"/>
      <c r="Z491" s="268" t="str">
        <f t="shared" si="16"/>
        <v>000E4210RS04XXXXX,-2981,0,</v>
      </c>
      <c r="AA491" s="93"/>
      <c r="AB491" s="93"/>
      <c r="AC491" s="93"/>
      <c r="AD491" s="93"/>
      <c r="AE491" s="93"/>
      <c r="AF491" s="93"/>
      <c r="AG491" s="93"/>
      <c r="AH491" s="93"/>
      <c r="AI491" s="93"/>
      <c r="AJ491" s="93"/>
      <c r="AK491" s="237"/>
    </row>
    <row r="492" spans="25:51" x14ac:dyDescent="0.25">
      <c r="Y492" s="236"/>
      <c r="Z492" s="268" t="str">
        <f t="shared" si="16"/>
        <v>000E4210RS04XXXXX,385833,385833,</v>
      </c>
      <c r="AA492" s="93"/>
      <c r="AB492" s="93"/>
      <c r="AC492" s="93"/>
      <c r="AD492" s="93"/>
      <c r="AE492" s="93"/>
      <c r="AF492" s="93"/>
      <c r="AG492" s="93"/>
      <c r="AH492" s="93"/>
      <c r="AI492" s="93"/>
      <c r="AJ492" s="93"/>
      <c r="AK492" s="237"/>
    </row>
    <row r="493" spans="25:51" ht="13.8" thickBot="1" x14ac:dyDescent="0.3">
      <c r="Y493" s="271"/>
      <c r="Z493" s="272"/>
      <c r="AA493" s="273"/>
      <c r="AB493" s="273"/>
      <c r="AC493" s="273"/>
      <c r="AD493" s="273"/>
      <c r="AE493" s="273"/>
      <c r="AF493" s="273"/>
      <c r="AG493" s="273"/>
      <c r="AH493" s="273"/>
      <c r="AI493" s="273"/>
      <c r="AJ493" s="273"/>
      <c r="AK493" s="274"/>
      <c r="AV493" t="s">
        <v>139</v>
      </c>
    </row>
    <row r="494" spans="25:51" ht="13.8" thickTop="1" x14ac:dyDescent="0.25">
      <c r="Y494" s="275"/>
      <c r="Z494" s="276"/>
      <c r="AA494" s="275"/>
      <c r="AB494" s="275"/>
      <c r="AC494" s="275"/>
      <c r="AD494" s="275"/>
      <c r="AE494" s="275"/>
      <c r="AF494" s="275"/>
      <c r="AG494" s="275"/>
      <c r="AH494" s="275"/>
      <c r="AI494" s="275"/>
      <c r="AJ494" s="275"/>
      <c r="AK494" s="275"/>
    </row>
    <row r="495" spans="25:51" ht="17.399999999999999" x14ac:dyDescent="0.3">
      <c r="Y495" s="93"/>
      <c r="Z495" s="270"/>
      <c r="AA495" s="93"/>
      <c r="AB495" s="93"/>
      <c r="AC495" s="93"/>
      <c r="AD495" s="93"/>
      <c r="AE495" s="93"/>
      <c r="AF495" s="93"/>
      <c r="AG495" s="93"/>
      <c r="AH495" s="93"/>
      <c r="AI495" s="93"/>
      <c r="AJ495" s="93"/>
      <c r="AK495" s="93"/>
      <c r="AY495" s="277" t="s">
        <v>140</v>
      </c>
    </row>
    <row r="496" spans="25:51" ht="13.8" thickBot="1" x14ac:dyDescent="0.3">
      <c r="Y496" s="93"/>
      <c r="Z496" s="93"/>
      <c r="AA496" s="93"/>
      <c r="AB496" s="93"/>
      <c r="AC496" s="93"/>
      <c r="AD496" s="93"/>
      <c r="AE496" s="93"/>
      <c r="AF496" s="93"/>
      <c r="AG496" s="93"/>
      <c r="AH496" s="93"/>
      <c r="AI496" s="93"/>
      <c r="AJ496" s="93"/>
      <c r="AK496" s="93"/>
    </row>
    <row r="497" spans="25:74" ht="13.8" thickBot="1" x14ac:dyDescent="0.3">
      <c r="Y497" s="93"/>
      <c r="Z497" s="93"/>
      <c r="AA497" s="93"/>
      <c r="AB497" s="93"/>
      <c r="AC497" s="93"/>
      <c r="AD497" s="93"/>
      <c r="AE497" s="93"/>
      <c r="AF497" s="93"/>
      <c r="AG497" s="93"/>
      <c r="AH497" s="93"/>
      <c r="AI497" s="93"/>
      <c r="AJ497" s="93"/>
      <c r="AK497" s="93"/>
      <c r="AX497" s="278">
        <v>1</v>
      </c>
      <c r="AY497" s="279">
        <v>2</v>
      </c>
      <c r="AZ497" s="280">
        <v>3</v>
      </c>
      <c r="BA497" s="279">
        <v>4</v>
      </c>
      <c r="BB497" s="280">
        <v>5</v>
      </c>
      <c r="BC497" s="279">
        <v>6</v>
      </c>
      <c r="BD497" s="280">
        <v>7</v>
      </c>
      <c r="BE497" s="279">
        <v>8</v>
      </c>
      <c r="BF497" s="280">
        <v>9</v>
      </c>
      <c r="BG497" s="279">
        <v>10</v>
      </c>
      <c r="BH497" s="281">
        <v>11</v>
      </c>
      <c r="BI497" s="282">
        <v>12</v>
      </c>
      <c r="BJ497" s="283">
        <v>13</v>
      </c>
      <c r="BK497" s="279">
        <v>14</v>
      </c>
      <c r="BL497" s="281">
        <v>15</v>
      </c>
      <c r="BM497" s="282">
        <v>16</v>
      </c>
      <c r="BN497" s="283">
        <v>17</v>
      </c>
      <c r="BO497" s="279">
        <v>18</v>
      </c>
      <c r="BP497" s="280">
        <v>19</v>
      </c>
      <c r="BQ497" s="279">
        <v>20</v>
      </c>
      <c r="BR497" s="280">
        <v>21</v>
      </c>
      <c r="BS497" s="279">
        <v>22</v>
      </c>
      <c r="BT497" s="280">
        <v>23</v>
      </c>
      <c r="BU497" s="284">
        <v>24</v>
      </c>
    </row>
    <row r="498" spans="25:74" ht="125.4" thickBot="1" x14ac:dyDescent="0.35">
      <c r="AX498" s="285" t="s">
        <v>141</v>
      </c>
      <c r="AY498" s="286" t="str">
        <f>$B29</f>
        <v>Education services</v>
      </c>
      <c r="AZ498" s="286" t="str">
        <f>$B30</f>
        <v>Highways, roads and transport services</v>
      </c>
      <c r="BA498" s="286" t="str">
        <f>$B31</f>
        <v>Social services</v>
      </c>
      <c r="BB498" s="286" t="str">
        <f>$B32</f>
        <v>Housing services (GFRA only)</v>
      </c>
      <c r="BC498" s="286" t="str">
        <f>$B33</f>
        <v>Cultural and related services</v>
      </c>
      <c r="BD498" s="286" t="str">
        <f>$B34</f>
        <v>Environmental services</v>
      </c>
      <c r="BE498" s="286" t="str">
        <f>$B36</f>
        <v>Police services</v>
      </c>
      <c r="BF498" s="286" t="str">
        <f>$B37</f>
        <v>Fire services</v>
      </c>
      <c r="BG498" s="286" t="str">
        <f>$B38</f>
        <v>Court services</v>
      </c>
      <c r="BH498" s="287" t="str">
        <f>$B43</f>
        <v>Education: student support - mandatory awards</v>
      </c>
      <c r="BI498" s="288" t="s">
        <v>108</v>
      </c>
      <c r="BJ498" s="287" t="str">
        <f>$B53</f>
        <v xml:space="preserve">Passenger Transport Authority levy </v>
      </c>
      <c r="BK498" s="287" t="str">
        <f>$B54</f>
        <v xml:space="preserve">Waste Disposal Authority levy </v>
      </c>
      <c r="BL498" s="287" t="str">
        <f>$B56</f>
        <v xml:space="preserve">London Pensions Fund Authority levy </v>
      </c>
      <c r="BM498" s="288" t="s">
        <v>108</v>
      </c>
      <c r="BN498" s="287" t="str">
        <f>$B49</f>
        <v>Contribution to the HRA re items shared by the whole community</v>
      </c>
      <c r="BO498" s="287" t="str">
        <f>$B44</f>
        <v>Housing benefits: rent allowances - mandatory payments</v>
      </c>
      <c r="BP498" s="287" t="str">
        <f>$B45</f>
        <v>Housing benefits: non-HRA rent rebates - mandatory payments</v>
      </c>
      <c r="BQ498" s="287" t="str">
        <f>$B63</f>
        <v>Local tax collection: Council tax benefit paid to the Collection Fund</v>
      </c>
      <c r="BR498" s="287" t="str">
        <f>$B65</f>
        <v>Levy: Environment Agency flood defence</v>
      </c>
      <c r="BS498" s="287" t="str">
        <f>$B103</f>
        <v>Schools reserves level</v>
      </c>
      <c r="BT498" s="287" t="str">
        <f>$B104</f>
        <v>Other earmarked financial reserves level</v>
      </c>
      <c r="BU498" s="287" t="str">
        <f>$B105</f>
        <v>Unallocated financial reserves level</v>
      </c>
    </row>
    <row r="499" spans="25:74" ht="18" thickBot="1" x14ac:dyDescent="0.35">
      <c r="AX499" s="289" t="s">
        <v>182</v>
      </c>
      <c r="AY499" s="289" t="s">
        <v>108</v>
      </c>
      <c r="AZ499" s="289" t="s">
        <v>108</v>
      </c>
      <c r="BA499" s="289" t="s">
        <v>108</v>
      </c>
      <c r="BB499" s="289" t="s">
        <v>108</v>
      </c>
      <c r="BC499" s="289" t="s">
        <v>108</v>
      </c>
      <c r="BD499" s="289" t="s">
        <v>108</v>
      </c>
      <c r="BE499" s="289" t="s">
        <v>108</v>
      </c>
      <c r="BF499" s="289" t="s">
        <v>108</v>
      </c>
      <c r="BG499" s="289" t="s">
        <v>108</v>
      </c>
      <c r="BH499" s="289" t="s">
        <v>108</v>
      </c>
      <c r="BI499" s="291" t="s">
        <v>108</v>
      </c>
      <c r="BJ499" s="289" t="s">
        <v>108</v>
      </c>
      <c r="BK499" s="289" t="s">
        <v>108</v>
      </c>
      <c r="BL499" s="289" t="s">
        <v>108</v>
      </c>
      <c r="BM499" s="291" t="s">
        <v>108</v>
      </c>
      <c r="BN499" s="289" t="s">
        <v>108</v>
      </c>
      <c r="BO499" s="289" t="s">
        <v>108</v>
      </c>
      <c r="BP499" s="289" t="s">
        <v>108</v>
      </c>
      <c r="BQ499" s="289" t="s">
        <v>108</v>
      </c>
      <c r="BR499" s="289" t="s">
        <v>108</v>
      </c>
      <c r="BS499" s="289" t="s">
        <v>108</v>
      </c>
      <c r="BT499" s="289" t="s">
        <v>108</v>
      </c>
      <c r="BU499" s="289" t="s">
        <v>108</v>
      </c>
      <c r="BV499" s="293" t="s">
        <v>108</v>
      </c>
    </row>
    <row r="500" spans="25:74" ht="16.2" thickBot="1" x14ac:dyDescent="0.35">
      <c r="AX500" s="294"/>
      <c r="AY500" s="455" t="str">
        <f>"RS LINE " &amp; $A29</f>
        <v>RS LINE 190</v>
      </c>
      <c r="AZ500" s="455" t="str">
        <f>"RS LINE " &amp; $A30</f>
        <v>RS LINE 290</v>
      </c>
      <c r="BA500" s="455" t="str">
        <f>"RS LINE " &amp; $A31</f>
        <v>RS LINE 390</v>
      </c>
      <c r="BB500" s="455" t="str">
        <f>"RS LINE " &amp; $A32</f>
        <v>RS LINE 490</v>
      </c>
      <c r="BC500" s="455" t="str">
        <f>"RS LINE " &amp; $A33</f>
        <v>RS LINE 509</v>
      </c>
      <c r="BD500" s="455" t="str">
        <f>"RS LINE " &amp; $A34</f>
        <v>RS LINE 590</v>
      </c>
      <c r="BE500" s="455" t="str">
        <f>"RS LINE " &amp; $A36</f>
        <v>RS LINE 601</v>
      </c>
      <c r="BF500" s="455" t="str">
        <f>"RS LINE " &amp; $A37</f>
        <v>RS LINE 602</v>
      </c>
      <c r="BG500" s="455" t="str">
        <f>"RS LINE " &amp; $A38</f>
        <v>RS LINE 603</v>
      </c>
      <c r="BH500" s="456" t="str">
        <f>"RS LINE " &amp; $A43</f>
        <v>RS LINE 701</v>
      </c>
      <c r="BI500" s="457" t="s">
        <v>108</v>
      </c>
      <c r="BJ500" s="458" t="str">
        <f>"RS LINE " &amp; $A53</f>
        <v>RS LINE 722</v>
      </c>
      <c r="BK500" s="455" t="str">
        <f>"RS LINE " &amp; $A54</f>
        <v>RS LINE 724</v>
      </c>
      <c r="BL500" s="456" t="str">
        <f>"RS LINE " &amp; $A56</f>
        <v>RS LINE 727</v>
      </c>
      <c r="BM500" s="457" t="s">
        <v>108</v>
      </c>
      <c r="BN500" s="458" t="str">
        <f>"RS LINE " &amp; $A49</f>
        <v>RS LINE 718</v>
      </c>
      <c r="BO500" s="455" t="str">
        <f>"RS LINE " &amp; $A44</f>
        <v>RS LINE 711</v>
      </c>
      <c r="BP500" s="455" t="str">
        <f>"RS LINE " &amp; $A45</f>
        <v>RS LINE 712</v>
      </c>
      <c r="BQ500" s="455" t="str">
        <f>"RS LINE " &amp; $A63</f>
        <v>RS LINE 754</v>
      </c>
      <c r="BR500" s="455" t="str">
        <f>"RS LINE " &amp; $A65</f>
        <v>RS LINE 759</v>
      </c>
      <c r="BS500" s="455" t="str">
        <f>"RS LINE " &amp; $A103</f>
        <v>RS LINE 911</v>
      </c>
      <c r="BT500" s="455" t="str">
        <f>"RS LINE " &amp; $A104</f>
        <v>RS LINE 915</v>
      </c>
      <c r="BU500" s="455" t="str">
        <f>"RS LINE " &amp; $A105</f>
        <v>RS LINE 916</v>
      </c>
    </row>
    <row r="501" spans="25:74" ht="15.6" x14ac:dyDescent="0.3">
      <c r="AX501" s="298" t="s">
        <v>142</v>
      </c>
      <c r="AY501" s="459" t="str">
        <f>IF($E$29&gt;0,"","WARNING: Col 1 - Greater than zero expected for your class!")</f>
        <v/>
      </c>
      <c r="AZ501" s="460" t="str">
        <f>IF($E$30&gt;0,"","WARNING: Col 1 - Greater than zero expected for your class!")</f>
        <v/>
      </c>
      <c r="BA501" s="460" t="str">
        <f>IF($E$31&gt;0,"","WARNING: Col 1 - Greater than zero expected for your class!")</f>
        <v/>
      </c>
      <c r="BB501" s="461" t="s">
        <v>108</v>
      </c>
      <c r="BC501" s="460" t="str">
        <f>IF($E$33&gt;0,"","WARNING: Col 1 - Greater than zero expected for your class!")</f>
        <v/>
      </c>
      <c r="BD501" s="460" t="str">
        <f>IF($E$34&gt;0,"","WARNING: Col 1 - Greater than zero expected for your class!")</f>
        <v/>
      </c>
      <c r="BE501" s="461" t="s">
        <v>108</v>
      </c>
      <c r="BF501" s="461" t="s">
        <v>108</v>
      </c>
      <c r="BG501" s="461" t="s">
        <v>108</v>
      </c>
      <c r="BH501" s="461" t="s">
        <v>108</v>
      </c>
      <c r="BI501" s="461" t="s">
        <v>108</v>
      </c>
      <c r="BJ501" s="462" t="str">
        <f>IF($E$53=0,"","WARNING: Col 1 - Zero entry expected for your class!")</f>
        <v>WARNING: Col 1 - Zero entry expected for your class!</v>
      </c>
      <c r="BK501" s="462" t="str">
        <f>IF($E$54=0,"","WARNING: Col 1 - Zero entry expected for your class!")</f>
        <v/>
      </c>
      <c r="BL501" s="462" t="str">
        <f>IF($E$56=0,"","WARNING: Col 1 - Zero entry expected for your class!")</f>
        <v/>
      </c>
      <c r="BM501" s="461" t="s">
        <v>108</v>
      </c>
      <c r="BN501" s="462" t="str">
        <f>IF($E$49=0,"","WARNING: Col 1 - Zero entry expected for your class!")</f>
        <v/>
      </c>
      <c r="BO501" s="462" t="str">
        <f>IF($E$44=0,"","WARNING: Col 1 - Zero entry expected for your class!")</f>
        <v>WARNING: Col 1 - Zero entry expected for your class!</v>
      </c>
      <c r="BP501" s="462" t="str">
        <f>IF($E$45=0,"","WARNING: Col 1 - Zero entry expected for your class!")</f>
        <v>WARNING: Col 1 - Zero entry expected for your class!</v>
      </c>
      <c r="BQ501" s="462" t="str">
        <f>IF($E$63=0,"","WARNING: Col 1 - Zero entry expected for your class!")</f>
        <v>WARNING: Col 1 - Zero entry expected for your class!</v>
      </c>
      <c r="BR501" s="460" t="str">
        <f>IF($E$65&gt;0,"","WARNING: Col 1 - Greater than zero expected for your class!")</f>
        <v/>
      </c>
      <c r="BS501" s="460" t="str">
        <f>IF($E$103&gt;0,"","WARNING: Col 1 - Greater than zero expected for your class!")</f>
        <v/>
      </c>
      <c r="BT501" s="460" t="str">
        <f>IF($E$104&gt;0,"","WARNING: Col 1 - Greater than zero expected for your class!")</f>
        <v/>
      </c>
      <c r="BU501" s="463" t="str">
        <f>IF($E$105&gt;0,"","WARNING: Col 1 - Greater than zero expected for your class!")</f>
        <v/>
      </c>
      <c r="BV501" s="293" t="s">
        <v>108</v>
      </c>
    </row>
    <row r="502" spans="25:74" ht="15.6" x14ac:dyDescent="0.3">
      <c r="AN502" s="464">
        <v>38814</v>
      </c>
      <c r="AO502" s="302"/>
      <c r="AP502" s="302"/>
      <c r="AQ502" s="302"/>
      <c r="AR502" s="302"/>
      <c r="AS502" s="302"/>
      <c r="AT502" s="302"/>
      <c r="AU502" s="302"/>
      <c r="AV502" s="302"/>
      <c r="AX502" s="303" t="s">
        <v>144</v>
      </c>
      <c r="AY502" s="465" t="str">
        <f>IF($E$29=0,"","WARNING: Col 1 - Zero entry expected for your class!")</f>
        <v>WARNING: Col 1 - Zero entry expected for your class!</v>
      </c>
      <c r="AZ502" s="466" t="str">
        <f>IF($E$30=0,"","WARNING: Col 1 - Zero entry expected for your class!")</f>
        <v>WARNING: Col 1 - Zero entry expected for your class!</v>
      </c>
      <c r="BA502" s="466" t="str">
        <f>IF($E$31=0,"","WARNING: Col 1 - Zero entry expected for your class!")</f>
        <v>WARNING: Col 1 - Zero entry expected for your class!</v>
      </c>
      <c r="BB502" s="466" t="str">
        <f>IF($E$32=0,"","WARNING: Col 1 - Zero entry expected for your class!")</f>
        <v>WARNING: Col 1 - Zero entry expected for your class!</v>
      </c>
      <c r="BC502" s="466" t="str">
        <f>IF($E$33=0,"","WARNING: Col 1 - Zero entry expected for your class!")</f>
        <v>WARNING: Col 1 - Zero entry expected for your class!</v>
      </c>
      <c r="BD502" s="467" t="s">
        <v>108</v>
      </c>
      <c r="BE502" s="466" t="str">
        <f>IF($E$36=0,"","WARNING: Col 1 - Zero entry expected for your class!")</f>
        <v/>
      </c>
      <c r="BF502" s="468" t="str">
        <f>IF($E$37&gt;0,"","WARNING: Col 1 - Greater than zero expected for your class!")</f>
        <v>WARNING: Col 1 - Greater than zero expected for your class!</v>
      </c>
      <c r="BG502" s="466" t="str">
        <f>IF($E$38=0,"","WARNING: Col 1 - Zero entry expected for your class!")</f>
        <v>WARNING: Col 1 - Zero entry expected for your class!</v>
      </c>
      <c r="BH502" s="466" t="str">
        <f>IF($E$43=0,"","WARNING: Col 1 - Zero entry expected for your class!")</f>
        <v>WARNING: Col 1 - Zero entry expected for your class!</v>
      </c>
      <c r="BI502" s="467" t="s">
        <v>108</v>
      </c>
      <c r="BJ502" s="466" t="str">
        <f t="shared" ref="BJ502:BJ509" si="17">IF($E$53=0,"","WARNING: Col 1 - Zero entry expected for your class!")</f>
        <v>WARNING: Col 1 - Zero entry expected for your class!</v>
      </c>
      <c r="BK502" s="466" t="str">
        <f t="shared" ref="BK502:BK517" si="18">IF($E$54=0,"","WARNING: Col 1 - Zero entry expected for your class!")</f>
        <v/>
      </c>
      <c r="BL502" s="466" t="str">
        <f>IF($E$56=0,"","WARNING: Col 1 - Zero entry expected for your class!")</f>
        <v/>
      </c>
      <c r="BM502" s="467" t="s">
        <v>108</v>
      </c>
      <c r="BN502" s="466" t="str">
        <f>IF($E$49=0,"","WARNING: Col 1 - Zero entry expected for your class!")</f>
        <v/>
      </c>
      <c r="BO502" s="466" t="str">
        <f>IF($E$44=0,"","WARNING: Col 1 - Zero entry expected for your class!")</f>
        <v>WARNING: Col 1 - Zero entry expected for your class!</v>
      </c>
      <c r="BP502" s="466" t="str">
        <f>IF($E$45=0,"","WARNING: Col 1 - Zero entry expected for your class!")</f>
        <v>WARNING: Col 1 - Zero entry expected for your class!</v>
      </c>
      <c r="BQ502" s="466" t="str">
        <f>IF($E$63=0,"","WARNING: Col 1 - Zero entry expected for your class!")</f>
        <v>WARNING: Col 1 - Zero entry expected for your class!</v>
      </c>
      <c r="BR502" s="466" t="str">
        <f>IF($E$65=0,"","WARNING: Col 1 - Zero entry expected for your class!")</f>
        <v>WARNING: Col 1 - Zero entry expected for your class!</v>
      </c>
      <c r="BS502" s="466" t="str">
        <f>IF($E$103=0,"","WARNING: Col 1 - Zero entry expected for your class!")</f>
        <v>WARNING: Col 1 - Zero entry expected for your class!</v>
      </c>
      <c r="BT502" s="469" t="str">
        <f>IF($E$104&gt;=0,"","WARNING: Col 1 - Greater than or equal to zero expected for your class!")</f>
        <v/>
      </c>
      <c r="BU502" s="470" t="str">
        <f>IF($E$105&gt;=0,"","WARNING: Col 1 - Greater than or equal to zero expected for your class!")</f>
        <v/>
      </c>
      <c r="BV502" s="293" t="s">
        <v>108</v>
      </c>
    </row>
    <row r="503" spans="25:74" ht="15.6" x14ac:dyDescent="0.3">
      <c r="AM503" s="302"/>
      <c r="AN503" s="302"/>
      <c r="AO503" s="305" t="s">
        <v>1225</v>
      </c>
      <c r="AP503" s="306"/>
      <c r="AQ503" s="306"/>
      <c r="AR503" s="306"/>
      <c r="AS503" s="307"/>
      <c r="AT503" s="302"/>
      <c r="AU503" s="302"/>
      <c r="AV503" s="302"/>
      <c r="AX503" s="303" t="s">
        <v>146</v>
      </c>
      <c r="AY503" s="471" t="str">
        <f>IF($E$29&gt;0,"","WARNING: Col 1 - Greater than zero expected for your class!")</f>
        <v/>
      </c>
      <c r="AZ503" s="468" t="str">
        <f>IF($E$30&gt;0,"","WARNING: Col 1 - Greater than zero expected for your class!")</f>
        <v/>
      </c>
      <c r="BA503" s="468" t="str">
        <f>IF($E$31&gt;0,"","WARNING: Col 1 - Greater than zero expected for your class!")</f>
        <v/>
      </c>
      <c r="BB503" s="467" t="s">
        <v>108</v>
      </c>
      <c r="BC503" s="468" t="str">
        <f>IF($E$33&gt;0,"","WARNING: Col 1 - Greater than zero expected for your class!")</f>
        <v/>
      </c>
      <c r="BD503" s="467" t="s">
        <v>108</v>
      </c>
      <c r="BE503" s="468" t="str">
        <f>IF($E$36&gt;0,"","WARNING: Col 1 - Greater than zero expected for your class!")</f>
        <v>WARNING: Col 1 - Greater than zero expected for your class!</v>
      </c>
      <c r="BF503" s="466" t="str">
        <f>IF($E$37=0,"","WARNING: Col 1 - Zero entry expected for your class!")</f>
        <v/>
      </c>
      <c r="BG503" s="467" t="s">
        <v>108</v>
      </c>
      <c r="BH503" s="467" t="s">
        <v>108</v>
      </c>
      <c r="BI503" s="467" t="s">
        <v>108</v>
      </c>
      <c r="BJ503" s="466" t="str">
        <f t="shared" si="17"/>
        <v>WARNING: Col 1 - Zero entry expected for your class!</v>
      </c>
      <c r="BK503" s="466" t="str">
        <f t="shared" si="18"/>
        <v/>
      </c>
      <c r="BL503" s="468" t="str">
        <f>IF($E$56&gt;0,"","WARNING: Col 1 - Greater than zero expected for your class!")</f>
        <v>WARNING: Col 1 - Greater than zero expected for your class!</v>
      </c>
      <c r="BM503" s="467" t="s">
        <v>108</v>
      </c>
      <c r="BN503" s="467" t="s">
        <v>108</v>
      </c>
      <c r="BO503" s="468" t="str">
        <f>IF($E$44&gt;0,"","WARNING: Col 1 - Greater than zero expected for your class!")</f>
        <v/>
      </c>
      <c r="BP503" s="467" t="s">
        <v>108</v>
      </c>
      <c r="BQ503" s="468" t="str">
        <f>IF($E$63&gt;0,"","WARNING: Col 1 - Greater than zero expected for your class!")</f>
        <v/>
      </c>
      <c r="BR503" s="468" t="str">
        <f>IF($E$65&gt;0,"","WARNING: Col 1 - Greater than zero expected for your class!")</f>
        <v/>
      </c>
      <c r="BS503" s="468" t="str">
        <f>IF($E$103&gt;0,"","WARNING: Col 1 - Greater than zero expected for your class!")</f>
        <v/>
      </c>
      <c r="BT503" s="468" t="str">
        <f>IF($E$104&gt;0,"","WARNING: Col 1 - Greater than zero expected for your class!")</f>
        <v/>
      </c>
      <c r="BU503" s="472" t="str">
        <f>IF($E$105&gt;0,"","WARNING: Col 1 - Greater than zero expected for your class!")</f>
        <v/>
      </c>
      <c r="BV503" s="293" t="s">
        <v>108</v>
      </c>
    </row>
    <row r="504" spans="25:74" ht="16.2" thickBot="1" x14ac:dyDescent="0.35">
      <c r="AM504" s="302" t="s">
        <v>108</v>
      </c>
      <c r="AN504" s="302"/>
      <c r="AO504" s="302"/>
      <c r="AP504" s="302"/>
      <c r="AQ504" s="302"/>
      <c r="AR504" s="302"/>
      <c r="AS504" s="302"/>
      <c r="AT504" s="302"/>
      <c r="AU504" s="302"/>
      <c r="AV504" s="302"/>
      <c r="AX504" s="308" t="s">
        <v>147</v>
      </c>
      <c r="AY504" s="465" t="str">
        <f>IF($E$29=0,"","WARNING: Col 1 - Zero entry expected for your class!")</f>
        <v>WARNING: Col 1 - Zero entry expected for your class!</v>
      </c>
      <c r="AZ504" s="466" t="str">
        <f>IF($E$30=0,"","WARNING: Col 1 - Zero entry expected for your class!")</f>
        <v>WARNING: Col 1 - Zero entry expected for your class!</v>
      </c>
      <c r="BA504" s="466" t="str">
        <f>IF($E$31=0,"","WARNING: Col 1 - Zero entry expected for your class!")</f>
        <v>WARNING: Col 1 - Zero entry expected for your class!</v>
      </c>
      <c r="BB504" s="466" t="str">
        <f>IF($E$32=0,"","WARNING: Col 1 - Zero entry expected for your class!")</f>
        <v>WARNING: Col 1 - Zero entry expected for your class!</v>
      </c>
      <c r="BC504" s="466" t="str">
        <f>IF($E$33=0,"","WARNING: Col 1 - Zero entry expected for your class!")</f>
        <v>WARNING: Col 1 - Zero entry expected for your class!</v>
      </c>
      <c r="BD504" s="467" t="s">
        <v>108</v>
      </c>
      <c r="BE504" s="468" t="str">
        <f>IF($E$36&gt;0,"","WARNING: Col 1 - Greater than zero expected for your class!")</f>
        <v>WARNING: Col 1 - Greater than zero expected for your class!</v>
      </c>
      <c r="BF504" s="466" t="str">
        <f>IF($E$37=0,"","WARNING: Col 1 - Zero entry expected for your class!")</f>
        <v/>
      </c>
      <c r="BG504" s="466" t="str">
        <f>IF($E$38=0,"","WARNING: Col 1 - Zero entry expected for your class!")</f>
        <v>WARNING: Col 1 - Zero entry expected for your class!</v>
      </c>
      <c r="BH504" s="466" t="str">
        <f>IF($E$43=0,"","WARNING: Col 1 - Zero entry expected for your class!")</f>
        <v>WARNING: Col 1 - Zero entry expected for your class!</v>
      </c>
      <c r="BI504" s="467" t="s">
        <v>108</v>
      </c>
      <c r="BJ504" s="466" t="str">
        <f t="shared" si="17"/>
        <v>WARNING: Col 1 - Zero entry expected for your class!</v>
      </c>
      <c r="BK504" s="466" t="str">
        <f t="shared" si="18"/>
        <v/>
      </c>
      <c r="BL504" s="466" t="str">
        <f>IF($E$56=0,"","WARNING: Col 1 - Zero entry expected for your class!")</f>
        <v/>
      </c>
      <c r="BM504" s="467" t="s">
        <v>108</v>
      </c>
      <c r="BN504" s="466" t="str">
        <f>IF($E$49=0,"","WARNING: Col 1 - Zero entry expected for your class!")</f>
        <v/>
      </c>
      <c r="BO504" s="466" t="str">
        <f>IF($E$44=0,"","WARNING: Col 1 - Zero entry expected for your class!")</f>
        <v>WARNING: Col 1 - Zero entry expected for your class!</v>
      </c>
      <c r="BP504" s="466" t="str">
        <f>IF($E$45=0,"","WARNING: Col 1 - Zero entry expected for your class!")</f>
        <v>WARNING: Col 1 - Zero entry expected for your class!</v>
      </c>
      <c r="BQ504" s="466" t="str">
        <f>IF($E$63=0,"","WARNING: Col 1 - Zero entry expected for your class!")</f>
        <v>WARNING: Col 1 - Zero entry expected for your class!</v>
      </c>
      <c r="BR504" s="466" t="str">
        <f>IF($E$65=0,"","WARNING: Col 1 - Zero entry expected for your class!")</f>
        <v>WARNING: Col 1 - Zero entry expected for your class!</v>
      </c>
      <c r="BS504" s="466" t="str">
        <f>IF($E$103=0,"","WARNING: Col 1 - Zero entry expected for your class!")</f>
        <v>WARNING: Col 1 - Zero entry expected for your class!</v>
      </c>
      <c r="BT504" s="469" t="str">
        <f>IF($E$104&gt;=0,"","WARNING: Col 1 - Greater than or equal to zero expected for your class!")</f>
        <v/>
      </c>
      <c r="BU504" s="470" t="str">
        <f>IF($E$105&gt;=0,"","WARNING: Col 1 - Greater than or equal to zero expected for your class!")</f>
        <v/>
      </c>
      <c r="BV504" s="293" t="s">
        <v>108</v>
      </c>
    </row>
    <row r="505" spans="25:74" ht="16.2" thickTop="1" x14ac:dyDescent="0.3">
      <c r="AM505" s="473"/>
      <c r="AN505" s="474"/>
      <c r="AO505" s="474" t="s">
        <v>148</v>
      </c>
      <c r="AP505" s="475" t="s">
        <v>149</v>
      </c>
      <c r="AQ505" s="474" t="s">
        <v>150</v>
      </c>
      <c r="AR505" s="474" t="s">
        <v>151</v>
      </c>
      <c r="AS505" s="474" t="s">
        <v>152</v>
      </c>
      <c r="AT505" s="474" t="s">
        <v>153</v>
      </c>
      <c r="AU505" s="474" t="s">
        <v>154</v>
      </c>
      <c r="AV505" s="476" t="s">
        <v>155</v>
      </c>
      <c r="AX505" s="303" t="s">
        <v>156</v>
      </c>
      <c r="AY505" s="465" t="str">
        <f>IF($E$29=0,"","WARNING: Col 1 - Zero entry expected for your class!")</f>
        <v>WARNING: Col 1 - Zero entry expected for your class!</v>
      </c>
      <c r="AZ505" s="466" t="str">
        <f>IF($E$30=0,"","WARNING: Col 1 - Zero entry expected for your class!")</f>
        <v>WARNING: Col 1 - Zero entry expected for your class!</v>
      </c>
      <c r="BA505" s="466" t="str">
        <f>IF($E$31=0,"","WARNING: Col 1 - Zero entry expected for your class!")</f>
        <v>WARNING: Col 1 - Zero entry expected for your class!</v>
      </c>
      <c r="BB505" s="466" t="str">
        <f>IF($E$32=0,"","WARNING: Col 1 - Zero entry expected for your class!")</f>
        <v>WARNING: Col 1 - Zero entry expected for your class!</v>
      </c>
      <c r="BC505" s="466" t="str">
        <f>IF($E$33=0,"","WARNING: Col 1 - Zero entry expected for your class!")</f>
        <v>WARNING: Col 1 - Zero entry expected for your class!</v>
      </c>
      <c r="BD505" s="467" t="s">
        <v>108</v>
      </c>
      <c r="BE505" s="466" t="str">
        <f>IF($E$36=0,"","WARNING: Col 1 - Zero entry expected for your class!")</f>
        <v/>
      </c>
      <c r="BF505" s="468" t="str">
        <f>IF($E$37&gt;0,"","WARNING: Col 1 - Greater than zero expected for your class!")</f>
        <v>WARNING: Col 1 - Greater than zero expected for your class!</v>
      </c>
      <c r="BG505" s="466" t="str">
        <f>IF($E$38=0,"","WARNING: Col 1 - Zero entry expected for your class!")</f>
        <v>WARNING: Col 1 - Zero entry expected for your class!</v>
      </c>
      <c r="BH505" s="466" t="str">
        <f>IF($E$43=0,"","WARNING: Col 1 - Zero entry expected for your class!")</f>
        <v>WARNING: Col 1 - Zero entry expected for your class!</v>
      </c>
      <c r="BI505" s="467" t="s">
        <v>108</v>
      </c>
      <c r="BJ505" s="466" t="str">
        <f t="shared" si="17"/>
        <v>WARNING: Col 1 - Zero entry expected for your class!</v>
      </c>
      <c r="BK505" s="466" t="str">
        <f t="shared" si="18"/>
        <v/>
      </c>
      <c r="BL505" s="466" t="str">
        <f>IF($E$56=0,"","WARNING: Col 1 - Zero entry expected for your class!")</f>
        <v/>
      </c>
      <c r="BM505" s="467" t="s">
        <v>108</v>
      </c>
      <c r="BN505" s="466" t="str">
        <f>IF($E$49=0,"","WARNING: Col 1 - Zero entry expected for your class!")</f>
        <v/>
      </c>
      <c r="BO505" s="466" t="str">
        <f>IF($E$44=0,"","WARNING: Col 1 - Zero entry expected for your class!")</f>
        <v>WARNING: Col 1 - Zero entry expected for your class!</v>
      </c>
      <c r="BP505" s="466" t="str">
        <f>IF($E$45=0,"","WARNING: Col 1 - Zero entry expected for your class!")</f>
        <v>WARNING: Col 1 - Zero entry expected for your class!</v>
      </c>
      <c r="BQ505" s="466" t="str">
        <f>IF($E$63=0,"","WARNING: Col 1 - Zero entry expected for your class!")</f>
        <v>WARNING: Col 1 - Zero entry expected for your class!</v>
      </c>
      <c r="BR505" s="466" t="str">
        <f>IF($E$65=0,"","WARNING: Col 1 - Zero entry expected for your class!")</f>
        <v>WARNING: Col 1 - Zero entry expected for your class!</v>
      </c>
      <c r="BS505" s="466" t="str">
        <f>IF($E$103=0,"","WARNING: Col 1 - Zero entry expected for your class!")</f>
        <v>WARNING: Col 1 - Zero entry expected for your class!</v>
      </c>
      <c r="BT505" s="469" t="str">
        <f>IF($E$104&gt;=0,"","WARNING: Col 1 - Greater than or equal to zero expected for your class!")</f>
        <v/>
      </c>
      <c r="BU505" s="470" t="str">
        <f>IF($E$105&gt;=0,"","WARNING: Col 1 - Greater than or equal to zero expected for your class!")</f>
        <v/>
      </c>
      <c r="BV505" s="293" t="s">
        <v>108</v>
      </c>
    </row>
    <row r="506" spans="25:74" ht="15.6" x14ac:dyDescent="0.3">
      <c r="AM506" s="477" t="s">
        <v>157</v>
      </c>
      <c r="AN506" s="478" t="s">
        <v>158</v>
      </c>
      <c r="AO506" s="478" t="s">
        <v>159</v>
      </c>
      <c r="AP506" s="478" t="s">
        <v>160</v>
      </c>
      <c r="AQ506" s="478" t="s">
        <v>161</v>
      </c>
      <c r="AR506" s="478" t="s">
        <v>162</v>
      </c>
      <c r="AS506" s="478" t="s">
        <v>163</v>
      </c>
      <c r="AT506" s="478" t="s">
        <v>164</v>
      </c>
      <c r="AU506" s="478"/>
      <c r="AV506" s="479" t="s">
        <v>160</v>
      </c>
      <c r="AX506" s="303" t="s">
        <v>165</v>
      </c>
      <c r="AY506" s="465" t="str">
        <f>IF($E$29=0,"","WARNING: Col 1 - Zero entry expected for your class!")</f>
        <v>WARNING: Col 1 - Zero entry expected for your class!</v>
      </c>
      <c r="AZ506" s="468" t="str">
        <f>IF($E$30&gt;0,"","WARNING: Col 1 - Greater than zero expected for your class!")</f>
        <v/>
      </c>
      <c r="BA506" s="466" t="str">
        <f>IF($E$31=0,"","WARNING: Col 1 - Zero entry expected for your class!")</f>
        <v>WARNING: Col 1 - Zero entry expected for your class!</v>
      </c>
      <c r="BB506" s="466" t="str">
        <f>IF($E$32=0,"","WARNING: Col 1 - Zero entry expected for your class!")</f>
        <v>WARNING: Col 1 - Zero entry expected for your class!</v>
      </c>
      <c r="BC506" s="468" t="str">
        <f>IF($E$33&gt;0,"","WARNING: Col 1 - Greater than zero expected for your class!")</f>
        <v/>
      </c>
      <c r="BD506" s="468" t="str">
        <f>IF($E$34&gt;0,"","WARNING: Col 1 - Greater than zero expected for your class!")</f>
        <v/>
      </c>
      <c r="BE506" s="468" t="str">
        <f>IF($E$36&gt;0,"","WARNING: Col 1 - Greater than zero expected for your class!")</f>
        <v>WARNING: Col 1 - Greater than zero expected for your class!</v>
      </c>
      <c r="BF506" s="468" t="str">
        <f>IF($E$37&gt;0,"","WARNING: Col 1 - Greater than zero expected for your class!")</f>
        <v>WARNING: Col 1 - Greater than zero expected for your class!</v>
      </c>
      <c r="BG506" s="466" t="str">
        <f>IF($E$38=0,"","WARNING: Col 1 - Zero entry expected for your class!")</f>
        <v>WARNING: Col 1 - Zero entry expected for your class!</v>
      </c>
      <c r="BH506" s="466" t="str">
        <f>IF($E$43=0,"","WARNING: Col 1 - Zero entry expected for your class!")</f>
        <v>WARNING: Col 1 - Zero entry expected for your class!</v>
      </c>
      <c r="BI506" s="467" t="s">
        <v>108</v>
      </c>
      <c r="BJ506" s="466" t="str">
        <f t="shared" si="17"/>
        <v>WARNING: Col 1 - Zero entry expected for your class!</v>
      </c>
      <c r="BK506" s="466" t="str">
        <f t="shared" si="18"/>
        <v/>
      </c>
      <c r="BL506" s="466" t="str">
        <f>IF($E$56=0,"","WARNING: Col 1 - Zero entry expected for your class!")</f>
        <v/>
      </c>
      <c r="BM506" s="467" t="s">
        <v>108</v>
      </c>
      <c r="BN506" s="466" t="str">
        <f>IF($E$49=0,"","WARNING: Col 1 - Zero entry expected for your class!")</f>
        <v/>
      </c>
      <c r="BO506" s="466" t="str">
        <f>IF($E$44=0,"","WARNING: Col 1 - Zero entry expected for your class!")</f>
        <v>WARNING: Col 1 - Zero entry expected for your class!</v>
      </c>
      <c r="BP506" s="466" t="str">
        <f>IF($E$45=0,"","WARNING: Col 1 - Zero entry expected for your class!")</f>
        <v>WARNING: Col 1 - Zero entry expected for your class!</v>
      </c>
      <c r="BQ506" s="466" t="str">
        <f>IF($E$63=0,"","WARNING: Col 1 - Zero entry expected for your class!")</f>
        <v>WARNING: Col 1 - Zero entry expected for your class!</v>
      </c>
      <c r="BR506" s="466" t="str">
        <f>IF($E$65=0,"","WARNING: Col 1 - Zero entry expected for your class!")</f>
        <v>WARNING: Col 1 - Zero entry expected for your class!</v>
      </c>
      <c r="BS506" s="466" t="str">
        <f>IF($E$103=0,"","WARNING: Col 1 - Zero entry expected for your class!")</f>
        <v>WARNING: Col 1 - Zero entry expected for your class!</v>
      </c>
      <c r="BT506" s="468" t="str">
        <f>IF($E$104&gt;0,"","WARNING: Col 1 - Greater than zero expected for your class!")</f>
        <v/>
      </c>
      <c r="BU506" s="472" t="str">
        <f>IF($E$105&gt;0,"","WARNING: Col 1 - Greater than zero expected for your class!")</f>
        <v/>
      </c>
      <c r="BV506" s="293" t="s">
        <v>108</v>
      </c>
    </row>
    <row r="507" spans="25:74" ht="15.6" x14ac:dyDescent="0.3">
      <c r="AM507" s="477"/>
      <c r="AN507" s="478"/>
      <c r="AO507" s="480" t="s">
        <v>27</v>
      </c>
      <c r="AP507" s="478"/>
      <c r="AQ507" s="478" t="s">
        <v>163</v>
      </c>
      <c r="AR507" s="478" t="s">
        <v>166</v>
      </c>
      <c r="AS507" s="478"/>
      <c r="AT507" s="478"/>
      <c r="AU507" s="478"/>
      <c r="AV507" s="479"/>
      <c r="AX507" s="303" t="s">
        <v>167</v>
      </c>
      <c r="AY507" s="467" t="s">
        <v>108</v>
      </c>
      <c r="AZ507" s="467" t="s">
        <v>108</v>
      </c>
      <c r="BA507" s="467" t="s">
        <v>108</v>
      </c>
      <c r="BB507" s="467" t="s">
        <v>108</v>
      </c>
      <c r="BC507" s="467" t="s">
        <v>108</v>
      </c>
      <c r="BD507" s="467" t="s">
        <v>108</v>
      </c>
      <c r="BE507" s="467" t="s">
        <v>108</v>
      </c>
      <c r="BF507" s="467" t="s">
        <v>108</v>
      </c>
      <c r="BG507" s="467" t="s">
        <v>108</v>
      </c>
      <c r="BH507" s="467" t="s">
        <v>108</v>
      </c>
      <c r="BI507" s="467" t="s">
        <v>108</v>
      </c>
      <c r="BJ507" s="467" t="s">
        <v>108</v>
      </c>
      <c r="BK507" s="467" t="s">
        <v>108</v>
      </c>
      <c r="BL507" s="467" t="s">
        <v>108</v>
      </c>
      <c r="BM507" s="467" t="s">
        <v>108</v>
      </c>
      <c r="BN507" s="467" t="s">
        <v>108</v>
      </c>
      <c r="BO507" s="467" t="s">
        <v>108</v>
      </c>
      <c r="BP507" s="467" t="s">
        <v>108</v>
      </c>
      <c r="BQ507" s="467" t="s">
        <v>108</v>
      </c>
      <c r="BR507" s="467" t="s">
        <v>108</v>
      </c>
      <c r="BS507" s="467" t="s">
        <v>108</v>
      </c>
      <c r="BT507" s="467" t="s">
        <v>108</v>
      </c>
      <c r="BU507" s="467" t="s">
        <v>108</v>
      </c>
      <c r="BV507" s="293" t="s">
        <v>108</v>
      </c>
    </row>
    <row r="508" spans="25:74" ht="16.2" thickBot="1" x14ac:dyDescent="0.35">
      <c r="AM508" s="481" t="s">
        <v>108</v>
      </c>
      <c r="AN508" s="482"/>
      <c r="AO508" s="483" t="s">
        <v>168</v>
      </c>
      <c r="AP508" s="483" t="s">
        <v>169</v>
      </c>
      <c r="AQ508" s="483" t="s">
        <v>170</v>
      </c>
      <c r="AR508" s="483" t="s">
        <v>171</v>
      </c>
      <c r="AS508" s="483" t="s">
        <v>172</v>
      </c>
      <c r="AT508" s="483" t="s">
        <v>173</v>
      </c>
      <c r="AU508" s="483" t="s">
        <v>174</v>
      </c>
      <c r="AV508" s="484" t="s">
        <v>175</v>
      </c>
      <c r="AX508" s="303" t="s">
        <v>176</v>
      </c>
      <c r="AY508" s="471" t="str">
        <f>IF($E$29&gt;0,"","WARNING: Col 1 - Greater than zero expected for your class!")</f>
        <v/>
      </c>
      <c r="AZ508" s="468" t="str">
        <f>IF($E$30&gt;0,"","WARNING: Col 1 - Greater than zero expected for your class!")</f>
        <v/>
      </c>
      <c r="BA508" s="468" t="str">
        <f>IF($E$31&gt;0,"","WARNING: Col 1 - Greater than zero expected for your class!")</f>
        <v/>
      </c>
      <c r="BB508" s="468" t="str">
        <f>IF($E$32&gt;0,"","WARNING: Col 1 - Greater than zero expected for your class!")</f>
        <v/>
      </c>
      <c r="BC508" s="468" t="str">
        <f>IF($E$33&gt;0,"","WARNING: Col 1 - Greater than zero expected for your class!")</f>
        <v/>
      </c>
      <c r="BD508" s="468" t="str">
        <f>IF($E$34&gt;0,"","WARNING: Col 1 - Greater than zero expected for your class!")</f>
        <v/>
      </c>
      <c r="BE508" s="466" t="str">
        <f>IF($E$36=0,"","WARNING: Col 1 - Zero entry expected for your class!")</f>
        <v/>
      </c>
      <c r="BF508" s="466" t="str">
        <f t="shared" ref="BF508:BF514" si="19">IF($E$37=0,"","WARNING: Col 1 - Zero entry expected for your class!")</f>
        <v/>
      </c>
      <c r="BG508" s="467" t="s">
        <v>108</v>
      </c>
      <c r="BH508" s="467" t="s">
        <v>108</v>
      </c>
      <c r="BI508" s="467" t="s">
        <v>108</v>
      </c>
      <c r="BJ508" s="466" t="str">
        <f t="shared" si="17"/>
        <v>WARNING: Col 1 - Zero entry expected for your class!</v>
      </c>
      <c r="BK508" s="467" t="s">
        <v>108</v>
      </c>
      <c r="BL508" s="468" t="str">
        <f>IF($E$56&gt;0,"","WARNING: Col 1 - Greater than zero expected for your class!")</f>
        <v>WARNING: Col 1 - Greater than zero expected for your class!</v>
      </c>
      <c r="BM508" s="467" t="s">
        <v>108</v>
      </c>
      <c r="BN508" s="467" t="s">
        <v>108</v>
      </c>
      <c r="BO508" s="468" t="str">
        <f>IF($E$44&gt;0,"","WARNING: Col 1 - Greater than zero expected for your class!")</f>
        <v/>
      </c>
      <c r="BP508" s="468" t="str">
        <f>IF($E$45&gt;0,"","WARNING: Col 1 - Greater than zero expected for your class!")</f>
        <v/>
      </c>
      <c r="BQ508" s="468" t="str">
        <f>IF($E$63&gt;0,"","WARNING: Col 1 - Greater than zero expected for your class!")</f>
        <v/>
      </c>
      <c r="BR508" s="468" t="str">
        <f>IF($E$65&gt;0,"","WARNING: Col 1 - Greater than zero expected for your class!")</f>
        <v/>
      </c>
      <c r="BS508" s="468" t="str">
        <f>IF($E$103&gt;0,"","WARNING: Col 1 - Greater than zero expected for your class!")</f>
        <v/>
      </c>
      <c r="BT508" s="468" t="str">
        <f>IF($E$104&gt;0,"","WARNING: Col 1 - Greater than zero expected for your class!")</f>
        <v/>
      </c>
      <c r="BU508" s="472" t="str">
        <f>IF($E$105&gt;0,"","WARNING: Col 1 - Greater than zero expected for your class!")</f>
        <v/>
      </c>
      <c r="BV508" s="293" t="s">
        <v>108</v>
      </c>
    </row>
    <row r="509" spans="25:74" ht="16.2" thickTop="1" x14ac:dyDescent="0.3">
      <c r="AM509" s="485" t="s">
        <v>177</v>
      </c>
      <c r="AN509" s="486" t="s">
        <v>1226</v>
      </c>
      <c r="AO509" s="487">
        <v>1650</v>
      </c>
      <c r="AP509" s="487">
        <v>173556</v>
      </c>
      <c r="AQ509" s="487">
        <v>-51595</v>
      </c>
      <c r="AR509" s="487">
        <v>0</v>
      </c>
      <c r="AS509" s="487">
        <v>0</v>
      </c>
      <c r="AT509" s="487">
        <v>-56963</v>
      </c>
      <c r="AU509" s="487">
        <v>-369</v>
      </c>
      <c r="AV509" s="488">
        <v>64629</v>
      </c>
      <c r="AX509" s="303" t="s">
        <v>179</v>
      </c>
      <c r="AY509" s="465" t="str">
        <f>IF($E$29=0,"","WARNING: Col 1 - Zero entry expected for your class!")</f>
        <v>WARNING: Col 1 - Zero entry expected for your class!</v>
      </c>
      <c r="AZ509" s="466" t="str">
        <f>IF($E$30=0,"","WARNING: Col 1 - Zero entry expected for your class!")</f>
        <v>WARNING: Col 1 - Zero entry expected for your class!</v>
      </c>
      <c r="BA509" s="466" t="str">
        <f>IF($E$31=0,"","WARNING: Col 1 - Zero entry expected for your class!")</f>
        <v>WARNING: Col 1 - Zero entry expected for your class!</v>
      </c>
      <c r="BB509" s="466" t="str">
        <f>IF($E$32=0,"","WARNING: Col 1 - Zero entry expected for your class!")</f>
        <v>WARNING: Col 1 - Zero entry expected for your class!</v>
      </c>
      <c r="BC509" s="466" t="str">
        <f>IF($E$33=0,"","WARNING: Col 1 - Zero entry expected for your class!")</f>
        <v>WARNING: Col 1 - Zero entry expected for your class!</v>
      </c>
      <c r="BD509" s="467" t="s">
        <v>108</v>
      </c>
      <c r="BE509" s="468" t="str">
        <f>IF($E$36&gt;0,"","WARNING: Col 1 - Greater than zero expected for your class!")</f>
        <v>WARNING: Col 1 - Greater than zero expected for your class!</v>
      </c>
      <c r="BF509" s="466" t="str">
        <f t="shared" si="19"/>
        <v/>
      </c>
      <c r="BG509" s="466" t="str">
        <f>IF($E$38=0,"","WARNING: Col 1 - Zero entry expected for your class!")</f>
        <v>WARNING: Col 1 - Zero entry expected for your class!</v>
      </c>
      <c r="BH509" s="466" t="str">
        <f>IF($E$43=0,"","WARNING: Col 1 - Zero entry expected for your class!")</f>
        <v>WARNING: Col 1 - Zero entry expected for your class!</v>
      </c>
      <c r="BI509" s="467" t="s">
        <v>108</v>
      </c>
      <c r="BJ509" s="466" t="str">
        <f t="shared" si="17"/>
        <v>WARNING: Col 1 - Zero entry expected for your class!</v>
      </c>
      <c r="BK509" s="466" t="str">
        <f t="shared" si="18"/>
        <v/>
      </c>
      <c r="BL509" s="466" t="str">
        <f>IF($E$56=0,"","WARNING: Col 1 - Zero entry expected for your class!")</f>
        <v/>
      </c>
      <c r="BM509" s="467" t="s">
        <v>108</v>
      </c>
      <c r="BN509" s="466" t="str">
        <f>IF($E$49=0,"","WARNING: Col 1 - Zero entry expected for your class!")</f>
        <v/>
      </c>
      <c r="BO509" s="466" t="str">
        <f>IF($E$44=0,"","WARNING: Col 1 - Zero entry expected for your class!")</f>
        <v>WARNING: Col 1 - Zero entry expected for your class!</v>
      </c>
      <c r="BP509" s="466" t="str">
        <f>IF($E$45=0,"","WARNING: Col 1 - Zero entry expected for your class!")</f>
        <v>WARNING: Col 1 - Zero entry expected for your class!</v>
      </c>
      <c r="BQ509" s="466" t="str">
        <f>IF($E$63=0,"","WARNING: Col 1 - Zero entry expected for your class!")</f>
        <v>WARNING: Col 1 - Zero entry expected for your class!</v>
      </c>
      <c r="BR509" s="466" t="str">
        <f>IF($E$65=0,"","WARNING: Col 1 - Zero entry expected for your class!")</f>
        <v>WARNING: Col 1 - Zero entry expected for your class!</v>
      </c>
      <c r="BS509" s="466" t="str">
        <f>IF($E$103=0,"","WARNING: Col 1 - Zero entry expected for your class!")</f>
        <v>WARNING: Col 1 - Zero entry expected for your class!</v>
      </c>
      <c r="BT509" s="469" t="str">
        <f>IF($E$104&gt;=0,"","WARNING: Col 1 - Greater than or equal to zero expected for your class!")</f>
        <v/>
      </c>
      <c r="BU509" s="470" t="str">
        <f>IF($E$105&gt;=0,"","WARNING: Col 1 - Greater than or equal to zero expected for your class!")</f>
        <v/>
      </c>
      <c r="BV509" s="293" t="s">
        <v>108</v>
      </c>
    </row>
    <row r="510" spans="25:74" ht="15.6" x14ac:dyDescent="0.3">
      <c r="AM510" s="485" t="s">
        <v>180</v>
      </c>
      <c r="AN510" s="486" t="s">
        <v>1227</v>
      </c>
      <c r="AO510" s="487">
        <v>0</v>
      </c>
      <c r="AP510" s="487">
        <v>441153</v>
      </c>
      <c r="AQ510" s="487">
        <v>-170081</v>
      </c>
      <c r="AR510" s="487">
        <v>0</v>
      </c>
      <c r="AS510" s="487">
        <v>0</v>
      </c>
      <c r="AT510" s="487">
        <v>-130472</v>
      </c>
      <c r="AU510" s="487">
        <v>-2669</v>
      </c>
      <c r="AV510" s="488">
        <v>137931</v>
      </c>
      <c r="AX510" s="303" t="s">
        <v>182</v>
      </c>
      <c r="AY510" s="471" t="str">
        <f>IF($E$29&gt;0,"","WARNING: Col 1 - Greater than zero expected for your class!")</f>
        <v/>
      </c>
      <c r="AZ510" s="468" t="str">
        <f>IF($E$30&gt;0,"","WARNING: Col 1 - Greater than zero expected for your class!")</f>
        <v/>
      </c>
      <c r="BA510" s="468" t="str">
        <f>IF($E$31&gt;0,"","WARNING: Col 1 - Greater than zero expected for your class!")</f>
        <v/>
      </c>
      <c r="BB510" s="468" t="str">
        <f>IF($E$32&gt;0,"","WARNING: Col 1 - Greater than zero expected for your class!")</f>
        <v/>
      </c>
      <c r="BC510" s="468" t="str">
        <f>IF($E$33&gt;0,"","WARNING: Col 1 - Greater than zero expected for your class!")</f>
        <v/>
      </c>
      <c r="BD510" s="468" t="str">
        <f>IF($E$34&gt;0,"","WARNING: Col 1 - Greater than zero expected for your class!")</f>
        <v/>
      </c>
      <c r="BE510" s="466" t="str">
        <f>IF($E$36=0,"","WARNING: Col 1 - Zero entry expected for your class!")</f>
        <v/>
      </c>
      <c r="BF510" s="466" t="str">
        <f t="shared" si="19"/>
        <v/>
      </c>
      <c r="BG510" s="467" t="s">
        <v>108</v>
      </c>
      <c r="BH510" s="467" t="s">
        <v>108</v>
      </c>
      <c r="BI510" s="467" t="s">
        <v>108</v>
      </c>
      <c r="BJ510" s="468" t="str">
        <f>IF($E$53&gt;0,"","WARNING: Col 1 - Greater than zero expected for your class!")</f>
        <v/>
      </c>
      <c r="BK510" s="467" t="s">
        <v>108</v>
      </c>
      <c r="BL510" s="466" t="str">
        <f>IF($E$56=0,"","WARNING: Col 1 - Zero entry expected for your class!")</f>
        <v/>
      </c>
      <c r="BM510" s="467" t="s">
        <v>108</v>
      </c>
      <c r="BN510" s="467" t="s">
        <v>108</v>
      </c>
      <c r="BO510" s="468" t="str">
        <f>IF($E$44&gt;0,"","WARNING: Col 1 - Greater than zero expected for your class!")</f>
        <v/>
      </c>
      <c r="BP510" s="469" t="str">
        <f>IF($E$45&gt;=0,"","WARNING: Col 1 - Greater than or equal to zero expected for your class!")</f>
        <v/>
      </c>
      <c r="BQ510" s="468" t="str">
        <f>IF($E$63&gt;0,"","WARNING: Col 1 - Greater than zero expected for your class!")</f>
        <v/>
      </c>
      <c r="BR510" s="468" t="str">
        <f>IF($E$65&gt;0,"","WARNING: Col 1 - Greater than zero expected for your class!")</f>
        <v/>
      </c>
      <c r="BS510" s="468" t="str">
        <f>IF($E$103&gt;0,"","WARNING: Col 1 - Greater than zero expected for your class!")</f>
        <v/>
      </c>
      <c r="BT510" s="468" t="str">
        <f>IF($E$104&gt;0,"","WARNING: Col 1 - Greater than zero expected for your class!")</f>
        <v/>
      </c>
      <c r="BU510" s="472" t="str">
        <f>IF($E$105&gt;0,"","WARNING: Col 1 - Greater than zero expected for your class!")</f>
        <v/>
      </c>
      <c r="BV510" s="293" t="s">
        <v>108</v>
      </c>
    </row>
    <row r="511" spans="25:74" ht="15.6" x14ac:dyDescent="0.3">
      <c r="AM511" s="485" t="s">
        <v>183</v>
      </c>
      <c r="AN511" s="486" t="s">
        <v>184</v>
      </c>
      <c r="AO511" s="487">
        <v>3837</v>
      </c>
      <c r="AP511" s="487">
        <v>259455</v>
      </c>
      <c r="AQ511" s="487">
        <v>-84104</v>
      </c>
      <c r="AR511" s="487">
        <v>0</v>
      </c>
      <c r="AS511" s="487">
        <v>0</v>
      </c>
      <c r="AT511" s="487">
        <v>-82248</v>
      </c>
      <c r="AU511" s="487">
        <v>346</v>
      </c>
      <c r="AV511" s="488">
        <v>93449</v>
      </c>
      <c r="AX511" s="308" t="s">
        <v>185</v>
      </c>
      <c r="AY511" s="465" t="str">
        <f>IF($E$29=0,"","WARNING: Col 1 - Zero entry expected for your class!")</f>
        <v>WARNING: Col 1 - Zero entry expected for your class!</v>
      </c>
      <c r="AZ511" s="466" t="str">
        <f>IF($E$30=0,"","WARNING: Col 1 - Zero entry expected for your class!")</f>
        <v>WARNING: Col 1 - Zero entry expected for your class!</v>
      </c>
      <c r="BA511" s="466" t="str">
        <f>IF($E$31=0,"","WARNING: Col 1 - Zero entry expected for your class!")</f>
        <v>WARNING: Col 1 - Zero entry expected for your class!</v>
      </c>
      <c r="BB511" s="466" t="str">
        <f>IF($E$32=0,"","WARNING: Col 1 - Zero entry expected for your class!")</f>
        <v>WARNING: Col 1 - Zero entry expected for your class!</v>
      </c>
      <c r="BC511" s="466" t="str">
        <f>IF($E$33=0,"","WARNING: Col 1 - Zero entry expected for your class!")</f>
        <v>WARNING: Col 1 - Zero entry expected for your class!</v>
      </c>
      <c r="BD511" s="467" t="s">
        <v>108</v>
      </c>
      <c r="BE511" s="468" t="str">
        <f>IF($E$36&gt;0,"","WARNING: Col 1 - Greater than zero expected for your class!")</f>
        <v>WARNING: Col 1 - Greater than zero expected for your class!</v>
      </c>
      <c r="BF511" s="466" t="str">
        <f t="shared" si="19"/>
        <v/>
      </c>
      <c r="BG511" s="466" t="str">
        <f>IF($E$38=0,"","WARNING: Col 1 - Zero entry expected for your class!")</f>
        <v>WARNING: Col 1 - Zero entry expected for your class!</v>
      </c>
      <c r="BH511" s="466" t="str">
        <f>IF($E$43=0,"","WARNING: Col 1 - Zero entry expected for your class!")</f>
        <v>WARNING: Col 1 - Zero entry expected for your class!</v>
      </c>
      <c r="BI511" s="467" t="s">
        <v>108</v>
      </c>
      <c r="BJ511" s="466" t="str">
        <f>IF($E$53=0,"","WARNING: Col 1 - Zero entry expected for your class!")</f>
        <v>WARNING: Col 1 - Zero entry expected for your class!</v>
      </c>
      <c r="BK511" s="466" t="str">
        <f t="shared" si="18"/>
        <v/>
      </c>
      <c r="BL511" s="466" t="str">
        <f>IF($E$56=0,"","WARNING: Col 1 - Zero entry expected for your class!")</f>
        <v/>
      </c>
      <c r="BM511" s="467" t="s">
        <v>108</v>
      </c>
      <c r="BN511" s="466" t="str">
        <f>IF($E$49=0,"","WARNING: Col 1 - Zero entry expected for your class!")</f>
        <v/>
      </c>
      <c r="BO511" s="466" t="str">
        <f>IF($E$44=0,"","WARNING: Col 1 - Zero entry expected for your class!")</f>
        <v>WARNING: Col 1 - Zero entry expected for your class!</v>
      </c>
      <c r="BP511" s="466" t="str">
        <f>IF($E$45=0,"","WARNING: Col 1 - Zero entry expected for your class!")</f>
        <v>WARNING: Col 1 - Zero entry expected for your class!</v>
      </c>
      <c r="BQ511" s="466" t="str">
        <f>IF($E$63=0,"","WARNING: Col 1 - Zero entry expected for your class!")</f>
        <v>WARNING: Col 1 - Zero entry expected for your class!</v>
      </c>
      <c r="BR511" s="466" t="str">
        <f>IF($E$65=0,"","WARNING: Col 1 - Zero entry expected for your class!")</f>
        <v>WARNING: Col 1 - Zero entry expected for your class!</v>
      </c>
      <c r="BS511" s="466" t="str">
        <f>IF($E$103=0,"","WARNING: Col 1 - Zero entry expected for your class!")</f>
        <v>WARNING: Col 1 - Zero entry expected for your class!</v>
      </c>
      <c r="BT511" s="469" t="str">
        <f>IF($E$104&gt;=0,"","WARNING: Col 1 - Greater than or equal to zero expected for your class!")</f>
        <v/>
      </c>
      <c r="BU511" s="470" t="str">
        <f>IF($E$105&gt;=0,"","WARNING: Col 1 - Greater than or equal to zero expected for your class!")</f>
        <v/>
      </c>
      <c r="BV511" s="293" t="s">
        <v>108</v>
      </c>
    </row>
    <row r="512" spans="25:74" ht="15.6" x14ac:dyDescent="0.3">
      <c r="AM512" s="485" t="s">
        <v>186</v>
      </c>
      <c r="AN512" s="486" t="s">
        <v>187</v>
      </c>
      <c r="AO512" s="487">
        <v>2614</v>
      </c>
      <c r="AP512" s="487">
        <v>198222</v>
      </c>
      <c r="AQ512" s="487">
        <v>-60723</v>
      </c>
      <c r="AR512" s="487">
        <v>0</v>
      </c>
      <c r="AS512" s="487">
        <v>0</v>
      </c>
      <c r="AT512" s="487">
        <v>-63795</v>
      </c>
      <c r="AU512" s="487">
        <v>1623</v>
      </c>
      <c r="AV512" s="488">
        <v>75327</v>
      </c>
      <c r="AX512" s="303" t="s">
        <v>188</v>
      </c>
      <c r="AY512" s="471" t="str">
        <f>IF($E$29&gt;0,"","WARNING: Col 1 - Greater than zero expected for your class!")</f>
        <v/>
      </c>
      <c r="AZ512" s="468" t="str">
        <f>IF($E$30&gt;0,"","WARNING: Col 1 - Greater than zero expected for your class!")</f>
        <v/>
      </c>
      <c r="BA512" s="468" t="str">
        <f>IF($E$31&gt;0,"","WARNING: Col 1 - Greater than zero expected for your class!")</f>
        <v/>
      </c>
      <c r="BB512" s="468" t="str">
        <f>IF($E$32&gt;0,"","WARNING: Col 1 - Greater than zero expected for your class!")</f>
        <v/>
      </c>
      <c r="BC512" s="468" t="str">
        <f>IF($E$33&gt;0,"","WARNING: Col 1 - Greater than zero expected for your class!")</f>
        <v/>
      </c>
      <c r="BD512" s="468" t="str">
        <f>IF($E$34&gt;0,"","WARNING: Col 1 - Greater than zero expected for your class!")</f>
        <v/>
      </c>
      <c r="BE512" s="466" t="str">
        <f t="shared" ref="BE512:BE518" si="20">IF($E$36=0,"","WARNING: Col 1 - Zero entry expected for your class!")</f>
        <v/>
      </c>
      <c r="BF512" s="466" t="str">
        <f t="shared" si="19"/>
        <v/>
      </c>
      <c r="BG512" s="467" t="s">
        <v>108</v>
      </c>
      <c r="BH512" s="467" t="s">
        <v>108</v>
      </c>
      <c r="BI512" s="467" t="s">
        <v>108</v>
      </c>
      <c r="BJ512" s="466" t="str">
        <f>IF($E$53=0,"","WARNING: Col 1 - Zero entry expected for your class!")</f>
        <v>WARNING: Col 1 - Zero entry expected for your class!</v>
      </c>
      <c r="BK512" s="467" t="s">
        <v>108</v>
      </c>
      <c r="BL512" s="468" t="str">
        <f>IF($E$56&gt;0,"","WARNING: Col 1 - Greater than zero expected for your class!")</f>
        <v>WARNING: Col 1 - Greater than zero expected for your class!</v>
      </c>
      <c r="BM512" s="467" t="s">
        <v>108</v>
      </c>
      <c r="BN512" s="467" t="s">
        <v>108</v>
      </c>
      <c r="BO512" s="468" t="str">
        <f>IF($E$44&gt;0,"","WARNING: Col 1 - Greater than zero expected for your class!")</f>
        <v/>
      </c>
      <c r="BP512" s="468" t="str">
        <f>IF($E$45&gt;0,"","WARNING: Col 1 - Greater than zero expected for your class!")</f>
        <v/>
      </c>
      <c r="BQ512" s="468" t="str">
        <f>IF($E$63&gt;0,"","WARNING: Col 1 - Greater than zero expected for your class!")</f>
        <v/>
      </c>
      <c r="BR512" s="468" t="str">
        <f>IF($E$65&gt;0,"","WARNING: Col 1 - Greater than zero expected for your class!")</f>
        <v/>
      </c>
      <c r="BS512" s="468" t="str">
        <f>IF($E$103&gt;0,"","WARNING: Col 1 - Greater than zero expected for your class!")</f>
        <v/>
      </c>
      <c r="BT512" s="468" t="str">
        <f>IF($E$104&gt;0,"","WARNING: Col 1 - Greater than zero expected for your class!")</f>
        <v/>
      </c>
      <c r="BU512" s="472" t="str">
        <f>IF($E$105&gt;0,"","WARNING: Col 1 - Greater than zero expected for your class!")</f>
        <v/>
      </c>
      <c r="BV512" s="293" t="s">
        <v>108</v>
      </c>
    </row>
    <row r="513" spans="39:74" ht="15.6" x14ac:dyDescent="0.3">
      <c r="AM513" s="485" t="s">
        <v>189</v>
      </c>
      <c r="AN513" s="486" t="s">
        <v>190</v>
      </c>
      <c r="AO513" s="487">
        <v>0</v>
      </c>
      <c r="AP513" s="487">
        <v>233493</v>
      </c>
      <c r="AQ513" s="487">
        <v>-120939</v>
      </c>
      <c r="AR513" s="487">
        <v>0</v>
      </c>
      <c r="AS513" s="487">
        <v>0</v>
      </c>
      <c r="AT513" s="487">
        <v>-61705</v>
      </c>
      <c r="AU513" s="487">
        <v>80</v>
      </c>
      <c r="AV513" s="488">
        <v>50929</v>
      </c>
      <c r="AX513" s="303" t="s">
        <v>191</v>
      </c>
      <c r="AY513" s="465" t="str">
        <f>IF($E$29=0,"","WARNING: Col 1 - Zero entry expected for your class!")</f>
        <v>WARNING: Col 1 - Zero entry expected for your class!</v>
      </c>
      <c r="AZ513" s="467" t="s">
        <v>108</v>
      </c>
      <c r="BA513" s="466" t="str">
        <f>IF($E$31=0,"","WARNING: Col 1 - Zero entry expected for your class!")</f>
        <v>WARNING: Col 1 - Zero entry expected for your class!</v>
      </c>
      <c r="BB513" s="466" t="str">
        <f>IF($E$32=0,"","WARNING: Col 1 - Zero entry expected for your class!")</f>
        <v>WARNING: Col 1 - Zero entry expected for your class!</v>
      </c>
      <c r="BC513" s="468" t="str">
        <f>IF($E$33&gt;0,"","WARNING: Col 1 - Greater than zero expected for your class!")</f>
        <v/>
      </c>
      <c r="BD513" s="467" t="s">
        <v>108</v>
      </c>
      <c r="BE513" s="466" t="str">
        <f t="shared" si="20"/>
        <v/>
      </c>
      <c r="BF513" s="466" t="str">
        <f t="shared" si="19"/>
        <v/>
      </c>
      <c r="BG513" s="466" t="str">
        <f>IF($E$38=0,"","WARNING: Col 1 - Zero entry expected for your class!")</f>
        <v>WARNING: Col 1 - Zero entry expected for your class!</v>
      </c>
      <c r="BH513" s="466" t="str">
        <f>IF($E$43=0,"","WARNING: Col 1 - Zero entry expected for your class!")</f>
        <v>WARNING: Col 1 - Zero entry expected for your class!</v>
      </c>
      <c r="BI513" s="467" t="s">
        <v>108</v>
      </c>
      <c r="BJ513" s="466" t="str">
        <f>IF($E$53=0,"","WARNING: Col 1 - Zero entry expected for your class!")</f>
        <v>WARNING: Col 1 - Zero entry expected for your class!</v>
      </c>
      <c r="BK513" s="466" t="str">
        <f t="shared" si="18"/>
        <v/>
      </c>
      <c r="BL513" s="466" t="str">
        <f t="shared" ref="BL513:BL518" si="21">IF($E$56=0,"","WARNING: Col 1 - Zero entry expected for your class!")</f>
        <v/>
      </c>
      <c r="BM513" s="467" t="s">
        <v>108</v>
      </c>
      <c r="BN513" s="466" t="str">
        <f>IF($E$49=0,"","WARNING: Col 1 - Zero entry expected for your class!")</f>
        <v/>
      </c>
      <c r="BO513" s="466" t="str">
        <f>IF($E$44=0,"","WARNING: Col 1 - Zero entry expected for your class!")</f>
        <v>WARNING: Col 1 - Zero entry expected for your class!</v>
      </c>
      <c r="BP513" s="466" t="str">
        <f>IF($E$45=0,"","WARNING: Col 1 - Zero entry expected for your class!")</f>
        <v>WARNING: Col 1 - Zero entry expected for your class!</v>
      </c>
      <c r="BQ513" s="466" t="str">
        <f>IF($E$63=0,"","WARNING: Col 1 - Zero entry expected for your class!")</f>
        <v>WARNING: Col 1 - Zero entry expected for your class!</v>
      </c>
      <c r="BR513" s="466" t="str">
        <f>IF($E$65=0,"","WARNING: Col 1 - Zero entry expected for your class!")</f>
        <v>WARNING: Col 1 - Zero entry expected for your class!</v>
      </c>
      <c r="BS513" s="466" t="str">
        <f>IF($E$103=0,"","WARNING: Col 1 - Zero entry expected for your class!")</f>
        <v>WARNING: Col 1 - Zero entry expected for your class!</v>
      </c>
      <c r="BT513" s="469" t="str">
        <f>IF($E$104&gt;=0,"","WARNING: Col 1 - Greater than or equal to zero expected for your class!")</f>
        <v/>
      </c>
      <c r="BU513" s="470" t="str">
        <f>IF($E$105&gt;=0,"","WARNING: Col 1 - Greater than or equal to zero expected for your class!")</f>
        <v/>
      </c>
      <c r="BV513" s="293" t="s">
        <v>108</v>
      </c>
    </row>
    <row r="514" spans="39:74" ht="15.6" x14ac:dyDescent="0.3">
      <c r="AM514" s="485" t="s">
        <v>192</v>
      </c>
      <c r="AN514" s="486" t="s">
        <v>193</v>
      </c>
      <c r="AO514" s="487">
        <v>0</v>
      </c>
      <c r="AP514" s="487">
        <v>391356</v>
      </c>
      <c r="AQ514" s="487">
        <v>-130800</v>
      </c>
      <c r="AR514" s="487">
        <v>0</v>
      </c>
      <c r="AS514" s="487">
        <v>0</v>
      </c>
      <c r="AT514" s="487">
        <v>-118274</v>
      </c>
      <c r="AU514" s="487">
        <v>-622</v>
      </c>
      <c r="AV514" s="488">
        <v>141660</v>
      </c>
      <c r="AX514" s="303" t="s">
        <v>194</v>
      </c>
      <c r="AY514" s="465" t="str">
        <f>IF($E$29=0,"","WARNING: Col 1 - Zero entry expected for your class!")</f>
        <v>WARNING: Col 1 - Zero entry expected for your class!</v>
      </c>
      <c r="AZ514" s="467" t="s">
        <v>108</v>
      </c>
      <c r="BA514" s="466" t="str">
        <f>IF($E$31=0,"","WARNING: Col 1 - Zero entry expected for your class!")</f>
        <v>WARNING: Col 1 - Zero entry expected for your class!</v>
      </c>
      <c r="BB514" s="466" t="str">
        <f>IF($E$32=0,"","WARNING: Col 1 - Zero entry expected for your class!")</f>
        <v>WARNING: Col 1 - Zero entry expected for your class!</v>
      </c>
      <c r="BC514" s="466" t="str">
        <f>IF($E$33=0,"","WARNING: Col 1 - Zero entry expected for your class!")</f>
        <v>WARNING: Col 1 - Zero entry expected for your class!</v>
      </c>
      <c r="BD514" s="466" t="str">
        <f>IF($E$34=0,"","WARNING: Col 1 - Zero entry expected for your class!")</f>
        <v>WARNING: Col 1 - Zero entry expected for your class!</v>
      </c>
      <c r="BE514" s="466" t="str">
        <f t="shared" si="20"/>
        <v/>
      </c>
      <c r="BF514" s="466" t="str">
        <f t="shared" si="19"/>
        <v/>
      </c>
      <c r="BG514" s="466" t="str">
        <f>IF($E$38=0,"","WARNING: Col 1 - Zero entry expected for your class!")</f>
        <v>WARNING: Col 1 - Zero entry expected for your class!</v>
      </c>
      <c r="BH514" s="466" t="str">
        <f>IF($E$43=0,"","WARNING: Col 1 - Zero entry expected for your class!")</f>
        <v>WARNING: Col 1 - Zero entry expected for your class!</v>
      </c>
      <c r="BI514" s="467" t="s">
        <v>108</v>
      </c>
      <c r="BJ514" s="489" t="str">
        <f>IF($E$53&lt;0,"","WARNING: Col 1 - Negative entry expected for your class!")</f>
        <v>WARNING: Col 1 - Negative entry expected for your class!</v>
      </c>
      <c r="BK514" s="466" t="str">
        <f t="shared" si="18"/>
        <v/>
      </c>
      <c r="BL514" s="466" t="str">
        <f t="shared" si="21"/>
        <v/>
      </c>
      <c r="BM514" s="467" t="s">
        <v>108</v>
      </c>
      <c r="BN514" s="466" t="str">
        <f>IF($E$49=0,"","WARNING: Col 1 - Zero entry expected for your class!")</f>
        <v/>
      </c>
      <c r="BO514" s="466" t="str">
        <f>IF($E$44=0,"","WARNING: Col 1 - Zero entry expected for your class!")</f>
        <v>WARNING: Col 1 - Zero entry expected for your class!</v>
      </c>
      <c r="BP514" s="466" t="str">
        <f>IF($E$45=0,"","WARNING: Col 1 - Zero entry expected for your class!")</f>
        <v>WARNING: Col 1 - Zero entry expected for your class!</v>
      </c>
      <c r="BQ514" s="466" t="str">
        <f>IF($E$63=0,"","WARNING: Col 1 - Zero entry expected for your class!")</f>
        <v>WARNING: Col 1 - Zero entry expected for your class!</v>
      </c>
      <c r="BR514" s="466" t="str">
        <f>IF($E$65=0,"","WARNING: Col 1 - Zero entry expected for your class!")</f>
        <v>WARNING: Col 1 - Zero entry expected for your class!</v>
      </c>
      <c r="BS514" s="466" t="str">
        <f>IF($E$103=0,"","WARNING: Col 1 - Zero entry expected for your class!")</f>
        <v>WARNING: Col 1 - Zero entry expected for your class!</v>
      </c>
      <c r="BT514" s="469" t="str">
        <f>IF($E$104&gt;=0,"","WARNING: Col 1 - Greater than or equal to zero expected for your class!")</f>
        <v/>
      </c>
      <c r="BU514" s="470" t="str">
        <f>IF($E$105&gt;=0,"","WARNING: Col 1 - Greater than or equal to zero expected for your class!")</f>
        <v/>
      </c>
      <c r="BV514" s="293" t="s">
        <v>108</v>
      </c>
    </row>
    <row r="515" spans="39:74" ht="15.6" x14ac:dyDescent="0.3">
      <c r="AM515" s="485" t="s">
        <v>195</v>
      </c>
      <c r="AN515" s="486" t="s">
        <v>196</v>
      </c>
      <c r="AO515" s="487">
        <v>807</v>
      </c>
      <c r="AP515" s="487">
        <v>19910</v>
      </c>
      <c r="AQ515" s="487">
        <v>-7628</v>
      </c>
      <c r="AR515" s="487">
        <v>0</v>
      </c>
      <c r="AS515" s="487">
        <v>0</v>
      </c>
      <c r="AT515" s="487">
        <v>-4330</v>
      </c>
      <c r="AU515" s="487">
        <v>-101.6</v>
      </c>
      <c r="AV515" s="488">
        <v>7850.4</v>
      </c>
      <c r="AX515" s="303" t="s">
        <v>197</v>
      </c>
      <c r="AY515" s="471" t="str">
        <f>IF($E$29&gt;0,"","WARNING: Col 1 - Greater than zero expected for your class!")</f>
        <v/>
      </c>
      <c r="AZ515" s="468" t="str">
        <f>IF($E$30&gt;0,"","WARNING: Col 1 - Greater than zero expected for your class!")</f>
        <v/>
      </c>
      <c r="BA515" s="468" t="str">
        <f>IF($E$31&gt;0,"","WARNING: Col 1 - Greater than zero expected for your class!")</f>
        <v/>
      </c>
      <c r="BB515" s="467" t="s">
        <v>108</v>
      </c>
      <c r="BC515" s="468" t="str">
        <f>IF($E$33&gt;0,"","WARNING: Col 1 - Greater than zero expected for your class!")</f>
        <v/>
      </c>
      <c r="BD515" s="468" t="str">
        <f>IF($E$34&gt;0,"","WARNING: Col 1 - Greater than zero expected for your class!")</f>
        <v/>
      </c>
      <c r="BE515" s="466" t="str">
        <f t="shared" si="20"/>
        <v/>
      </c>
      <c r="BF515" s="468" t="str">
        <f>IF($E$37&gt;0,"","WARNING: Col 1 - Greater than zero expected for your class!")</f>
        <v>WARNING: Col 1 - Greater than zero expected for your class!</v>
      </c>
      <c r="BG515" s="467" t="s">
        <v>108</v>
      </c>
      <c r="BH515" s="467" t="s">
        <v>108</v>
      </c>
      <c r="BI515" s="467" t="s">
        <v>108</v>
      </c>
      <c r="BJ515" s="466" t="str">
        <f>IF($E$53=0,"","WARNING: Col 1 - Zero entry expected for your class!")</f>
        <v>WARNING: Col 1 - Zero entry expected for your class!</v>
      </c>
      <c r="BK515" s="466" t="str">
        <f t="shared" si="18"/>
        <v/>
      </c>
      <c r="BL515" s="466" t="str">
        <f t="shared" si="21"/>
        <v/>
      </c>
      <c r="BM515" s="467" t="s">
        <v>108</v>
      </c>
      <c r="BN515" s="467" t="s">
        <v>108</v>
      </c>
      <c r="BO515" s="468" t="str">
        <f>IF($E$44&gt;0,"","WARNING: Col 1 - Greater than zero expected for your class!")</f>
        <v/>
      </c>
      <c r="BP515" s="468" t="str">
        <f>IF($E$45&gt;0,"","WARNING: Col 1 - Greater than zero expected for your class!")</f>
        <v/>
      </c>
      <c r="BQ515" s="468" t="str">
        <f>IF($E$63&gt;0,"","WARNING: Col 1 - Greater than zero expected for your class!")</f>
        <v/>
      </c>
      <c r="BR515" s="466" t="str">
        <f>IF($E$65=0,"","WARNING: Col 1 - Zero entry expected for your class!")</f>
        <v>WARNING: Col 1 - Zero entry expected for your class!</v>
      </c>
      <c r="BS515" s="468" t="str">
        <f>IF($E$103&gt;0,"","WARNING: Col 1 - Greater than zero expected for your class!")</f>
        <v/>
      </c>
      <c r="BT515" s="468" t="str">
        <f>IF($E$104&gt;0,"","WARNING: Col 1 - Greater than zero expected for your class!")</f>
        <v/>
      </c>
      <c r="BU515" s="472" t="str">
        <f>IF($E$105&gt;0,"","WARNING: Col 1 - Greater than zero expected for your class!")</f>
        <v/>
      </c>
      <c r="BV515" s="293" t="s">
        <v>108</v>
      </c>
    </row>
    <row r="516" spans="39:74" ht="15.6" x14ac:dyDescent="0.3">
      <c r="AM516" s="485" t="s">
        <v>198</v>
      </c>
      <c r="AN516" s="486" t="s">
        <v>199</v>
      </c>
      <c r="AO516" s="487">
        <v>3103</v>
      </c>
      <c r="AP516" s="487">
        <v>14296</v>
      </c>
      <c r="AQ516" s="487">
        <v>-2989</v>
      </c>
      <c r="AR516" s="487">
        <v>0</v>
      </c>
      <c r="AS516" s="487">
        <v>0</v>
      </c>
      <c r="AT516" s="487">
        <v>-3610</v>
      </c>
      <c r="AU516" s="487">
        <v>25</v>
      </c>
      <c r="AV516" s="488">
        <v>7722</v>
      </c>
      <c r="AX516" s="303" t="s">
        <v>200</v>
      </c>
      <c r="AY516" s="465" t="str">
        <f>IF($E$29=0,"","WARNING: Col 1 - Zero entry expected for your class!")</f>
        <v>WARNING: Col 1 - Zero entry expected for your class!</v>
      </c>
      <c r="AZ516" s="467" t="s">
        <v>108</v>
      </c>
      <c r="BA516" s="467" t="s">
        <v>108</v>
      </c>
      <c r="BB516" s="468" t="str">
        <f>IF($E$32&gt;0,"","WARNING: Col 1 - Greater than zero expected for your class!")</f>
        <v/>
      </c>
      <c r="BC516" s="468" t="str">
        <f>IF($E$33&gt;0,"","WARNING: Col 1 - Greater than zero expected for your class!")</f>
        <v/>
      </c>
      <c r="BD516" s="468" t="str">
        <f>IF($E$34&gt;0,"","WARNING: Col 1 - Greater than zero expected for your class!")</f>
        <v/>
      </c>
      <c r="BE516" s="466" t="str">
        <f t="shared" si="20"/>
        <v/>
      </c>
      <c r="BF516" s="466" t="str">
        <f>IF($E$37=0,"","WARNING: Col 1 - Zero entry expected for your class!")</f>
        <v/>
      </c>
      <c r="BG516" s="466" t="str">
        <f>IF($E$38=0,"","WARNING: Col 1 - Zero entry expected for your class!")</f>
        <v>WARNING: Col 1 - Zero entry expected for your class!</v>
      </c>
      <c r="BH516" s="466" t="str">
        <f>IF($E$43=0,"","WARNING: Col 1 - Zero entry expected for your class!")</f>
        <v>WARNING: Col 1 - Zero entry expected for your class!</v>
      </c>
      <c r="BI516" s="467" t="s">
        <v>108</v>
      </c>
      <c r="BJ516" s="466" t="str">
        <f>IF($E$53=0,"","WARNING: Col 1 - Zero entry expected for your class!")</f>
        <v>WARNING: Col 1 - Zero entry expected for your class!</v>
      </c>
      <c r="BK516" s="466" t="str">
        <f t="shared" si="18"/>
        <v/>
      </c>
      <c r="BL516" s="466" t="str">
        <f t="shared" si="21"/>
        <v/>
      </c>
      <c r="BM516" s="467" t="s">
        <v>108</v>
      </c>
      <c r="BN516" s="467" t="s">
        <v>108</v>
      </c>
      <c r="BO516" s="468" t="str">
        <f>IF($E$44&gt;0,"","WARNING: Col 1 - Greater than zero expected for your class!")</f>
        <v/>
      </c>
      <c r="BP516" s="469" t="str">
        <f>IF($E$45&gt;=0,"","WARNING: Col 1 - Greater than or equal to zero expected for your class!")</f>
        <v/>
      </c>
      <c r="BQ516" s="468" t="str">
        <f>IF($E$63&gt;0,"","WARNING: Col 1 - Greater than zero expected for your class!")</f>
        <v/>
      </c>
      <c r="BR516" s="466" t="str">
        <f>IF($E$65=0,"","WARNING: Col 1 - Zero entry expected for your class!")</f>
        <v>WARNING: Col 1 - Zero entry expected for your class!</v>
      </c>
      <c r="BS516" s="466" t="str">
        <f>IF($E$103=0,"","WARNING: Col 1 - Zero entry expected for your class!")</f>
        <v>WARNING: Col 1 - Zero entry expected for your class!</v>
      </c>
      <c r="BT516" s="468" t="str">
        <f>IF($E$104&gt;0,"","WARNING: Col 1 - Greater than zero expected for your class!")</f>
        <v/>
      </c>
      <c r="BU516" s="472" t="str">
        <f>IF($E$105&gt;0,"","WARNING: Col 1 - Greater than zero expected for your class!")</f>
        <v/>
      </c>
      <c r="BV516" s="293" t="s">
        <v>108</v>
      </c>
    </row>
    <row r="517" spans="39:74" ht="15.6" x14ac:dyDescent="0.3">
      <c r="AM517" s="485" t="s">
        <v>201</v>
      </c>
      <c r="AN517" s="486" t="s">
        <v>202</v>
      </c>
      <c r="AO517" s="487">
        <v>3478</v>
      </c>
      <c r="AP517" s="487">
        <v>16842</v>
      </c>
      <c r="AQ517" s="487">
        <v>-4039</v>
      </c>
      <c r="AR517" s="487">
        <v>0</v>
      </c>
      <c r="AS517" s="487">
        <v>0</v>
      </c>
      <c r="AT517" s="487">
        <v>-3285</v>
      </c>
      <c r="AU517" s="487">
        <v>-24</v>
      </c>
      <c r="AV517" s="488">
        <v>9494</v>
      </c>
      <c r="AX517" s="303" t="s">
        <v>203</v>
      </c>
      <c r="AY517" s="471" t="str">
        <f>IF($E$29&gt;0,"","WARNING: Col 1 - Greater than zero expected for your class!")</f>
        <v/>
      </c>
      <c r="AZ517" s="468" t="str">
        <f>IF($E$30&gt;0,"","WARNING: Col 1 - Greater than zero expected for your class!")</f>
        <v/>
      </c>
      <c r="BA517" s="468" t="str">
        <f>IF($E$31&gt;0,"","WARNING: Col 1 - Greater than zero expected for your class!")</f>
        <v/>
      </c>
      <c r="BB517" s="468" t="str">
        <f>IF($E$32&gt;0,"","WARNING: Col 1 - Greater than zero expected for your class!")</f>
        <v/>
      </c>
      <c r="BC517" s="468" t="str">
        <f>IF($E$33&gt;0,"","WARNING: Col 1 - Greater than zero expected for your class!")</f>
        <v/>
      </c>
      <c r="BD517" s="468" t="str">
        <f>IF($E$34&gt;0,"","WARNING: Col 1 - Greater than zero expected for your class!")</f>
        <v/>
      </c>
      <c r="BE517" s="466" t="str">
        <f t="shared" si="20"/>
        <v/>
      </c>
      <c r="BF517" s="467" t="s">
        <v>108</v>
      </c>
      <c r="BG517" s="467" t="s">
        <v>108</v>
      </c>
      <c r="BH517" s="467" t="s">
        <v>108</v>
      </c>
      <c r="BI517" s="467" t="s">
        <v>108</v>
      </c>
      <c r="BJ517" s="466" t="str">
        <f>IF($E$53=0,"","WARNING: Col 1 - Zero entry expected for your class!")</f>
        <v>WARNING: Col 1 - Zero entry expected for your class!</v>
      </c>
      <c r="BK517" s="466" t="str">
        <f t="shared" si="18"/>
        <v/>
      </c>
      <c r="BL517" s="466" t="str">
        <f t="shared" si="21"/>
        <v/>
      </c>
      <c r="BM517" s="467" t="s">
        <v>108</v>
      </c>
      <c r="BN517" s="467" t="s">
        <v>108</v>
      </c>
      <c r="BO517" s="468" t="str">
        <f>IF($E$44&gt;0,"","WARNING: Col 1 - Greater than zero expected for your class!")</f>
        <v/>
      </c>
      <c r="BP517" s="469" t="str">
        <f>IF($E$45&gt;=0,"","WARNING: Col 1 - Greater than or equal to zero expected for your class!")</f>
        <v/>
      </c>
      <c r="BQ517" s="468" t="str">
        <f>IF($E$63&gt;0,"","WARNING: Col 1 - Greater than zero expected for your class!")</f>
        <v/>
      </c>
      <c r="BR517" s="468" t="str">
        <f>IF($E$65&gt;0,"","WARNING: Col 1 - Greater than zero expected for your class!")</f>
        <v/>
      </c>
      <c r="BS517" s="468" t="str">
        <f>IF($E$103&gt;0,"","WARNING: Col 1 - Greater than zero expected for your class!")</f>
        <v/>
      </c>
      <c r="BT517" s="468" t="str">
        <f>IF($E$104&gt;0,"","WARNING: Col 1 - Greater than zero expected for your class!")</f>
        <v/>
      </c>
      <c r="BU517" s="472" t="str">
        <f>IF($E$105&gt;0,"","WARNING: Col 1 - Greater than zero expected for your class!")</f>
        <v/>
      </c>
      <c r="BV517" s="293" t="s">
        <v>108</v>
      </c>
    </row>
    <row r="518" spans="39:74" ht="16.2" thickBot="1" x14ac:dyDescent="0.35">
      <c r="AM518" s="485" t="s">
        <v>204</v>
      </c>
      <c r="AN518" s="486" t="s">
        <v>205</v>
      </c>
      <c r="AO518" s="487">
        <v>2124</v>
      </c>
      <c r="AP518" s="487">
        <v>109210</v>
      </c>
      <c r="AQ518" s="487">
        <v>-33998</v>
      </c>
      <c r="AR518" s="487">
        <v>0</v>
      </c>
      <c r="AS518" s="487">
        <v>0</v>
      </c>
      <c r="AT518" s="487">
        <v>-36699</v>
      </c>
      <c r="AU518" s="487">
        <v>40</v>
      </c>
      <c r="AV518" s="488">
        <v>38553</v>
      </c>
      <c r="AX518" s="330" t="s">
        <v>206</v>
      </c>
      <c r="AY518" s="490" t="str">
        <f>IF($E$29=0,"","WARNING: Col 1 - Zero entry expected for your class!")</f>
        <v>WARNING: Col 1 - Zero entry expected for your class!</v>
      </c>
      <c r="AZ518" s="491" t="str">
        <f>IF($E$30=0,"","WARNING: Col 1 - Zero entry expected for your class!")</f>
        <v>WARNING: Col 1 - Zero entry expected for your class!</v>
      </c>
      <c r="BA518" s="491" t="str">
        <f>IF($E$31=0,"","WARNING: Col 1 - Zero entry expected for your class!")</f>
        <v>WARNING: Col 1 - Zero entry expected for your class!</v>
      </c>
      <c r="BB518" s="491" t="str">
        <f>IF($E$32=0,"","WARNING: Col 1 - Zero entry expected for your class!")</f>
        <v>WARNING: Col 1 - Zero entry expected for your class!</v>
      </c>
      <c r="BC518" s="491" t="str">
        <f>IF($E$33=0,"","WARNING: Col 1 - Zero entry expected for your class!")</f>
        <v>WARNING: Col 1 - Zero entry expected for your class!</v>
      </c>
      <c r="BD518" s="492" t="str">
        <f>IF($E$34&gt;0,"","WARNING: Col 1 - Greater than zero expected for your class!")</f>
        <v/>
      </c>
      <c r="BE518" s="491" t="str">
        <f t="shared" si="20"/>
        <v/>
      </c>
      <c r="BF518" s="491" t="str">
        <f>IF($E$37=0,"","WARNING: Col 1 - Zero entry expected for your class!")</f>
        <v/>
      </c>
      <c r="BG518" s="491" t="str">
        <f>IF($E$38=0,"","WARNING: Col 1 - Zero entry expected for your class!")</f>
        <v>WARNING: Col 1 - Zero entry expected for your class!</v>
      </c>
      <c r="BH518" s="491" t="str">
        <f>IF($E$43=0,"","WARNING: Col 1 - Zero entry expected for your class!")</f>
        <v>WARNING: Col 1 - Zero entry expected for your class!</v>
      </c>
      <c r="BI518" s="467" t="s">
        <v>108</v>
      </c>
      <c r="BJ518" s="491" t="str">
        <f>IF($E$53=0,"","WARNING: Col 1 - Zero entry expected for your class!")</f>
        <v>WARNING: Col 1 - Zero entry expected for your class!</v>
      </c>
      <c r="BK518" s="493" t="str">
        <f>IF($E$54&lt;0,"","WARNING: Col 1 - Negative entry expected for your class!")</f>
        <v>WARNING: Col 1 - Negative entry expected for your class!</v>
      </c>
      <c r="BL518" s="491" t="str">
        <f t="shared" si="21"/>
        <v/>
      </c>
      <c r="BM518" s="467" t="s">
        <v>108</v>
      </c>
      <c r="BN518" s="491" t="str">
        <f>IF($E$49=0,"","WARNING: Col 1 - Zero entry expected for your class!")</f>
        <v/>
      </c>
      <c r="BO518" s="491" t="str">
        <f>IF($E$44=0,"","WARNING: Col 1 - Zero entry expected for your class!")</f>
        <v>WARNING: Col 1 - Zero entry expected for your class!</v>
      </c>
      <c r="BP518" s="491" t="str">
        <f>IF($E$45=0,"","WARNING: Col 1 - Zero entry expected for your class!")</f>
        <v>WARNING: Col 1 - Zero entry expected for your class!</v>
      </c>
      <c r="BQ518" s="491" t="str">
        <f>IF($E$63=0,"","WARNING: Col 1 - Zero entry expected for your class!")</f>
        <v>WARNING: Col 1 - Zero entry expected for your class!</v>
      </c>
      <c r="BR518" s="491" t="str">
        <f>IF($E$65=0,"","WARNING: Col 1 - Zero entry expected for your class!")</f>
        <v>WARNING: Col 1 - Zero entry expected for your class!</v>
      </c>
      <c r="BS518" s="491" t="str">
        <f>IF($E$103=0,"","WARNING: Col 1 - Zero entry expected for your class!")</f>
        <v>WARNING: Col 1 - Zero entry expected for your class!</v>
      </c>
      <c r="BT518" s="494" t="str">
        <f>IF($E$104&gt;=0,"","WARNING: Col 1 - Greater than or equal to zero expected for your class!")</f>
        <v/>
      </c>
      <c r="BU518" s="495" t="str">
        <f>IF($E$105&gt;=0,"","WARNING: Col 1 - Greater than or equal to zero expected for your class!")</f>
        <v/>
      </c>
      <c r="BV518" s="293" t="s">
        <v>108</v>
      </c>
    </row>
    <row r="519" spans="39:74" x14ac:dyDescent="0.25">
      <c r="AM519" s="485" t="s">
        <v>207</v>
      </c>
      <c r="AN519" s="486" t="s">
        <v>208</v>
      </c>
      <c r="AO519" s="487">
        <v>2567</v>
      </c>
      <c r="AP519" s="487">
        <v>165402</v>
      </c>
      <c r="AQ519" s="487">
        <v>-52965</v>
      </c>
      <c r="AR519" s="487">
        <v>0</v>
      </c>
      <c r="AS519" s="487">
        <v>0</v>
      </c>
      <c r="AT519" s="487">
        <v>-48039</v>
      </c>
      <c r="AU519" s="487">
        <v>14.77</v>
      </c>
      <c r="AV519" s="488">
        <v>64412.77</v>
      </c>
    </row>
    <row r="520" spans="39:74" x14ac:dyDescent="0.25">
      <c r="AM520" s="485" t="s">
        <v>209</v>
      </c>
      <c r="AN520" s="486" t="s">
        <v>210</v>
      </c>
      <c r="AO520" s="487">
        <v>0</v>
      </c>
      <c r="AP520" s="487">
        <v>159231</v>
      </c>
      <c r="AQ520" s="487">
        <v>-55630</v>
      </c>
      <c r="AR520" s="487">
        <v>0</v>
      </c>
      <c r="AS520" s="487">
        <v>0</v>
      </c>
      <c r="AT520" s="487">
        <v>-48026</v>
      </c>
      <c r="AU520" s="487">
        <v>0</v>
      </c>
      <c r="AV520" s="488">
        <v>55575</v>
      </c>
    </row>
    <row r="521" spans="39:74" x14ac:dyDescent="0.25">
      <c r="AM521" s="485" t="s">
        <v>211</v>
      </c>
      <c r="AN521" s="486" t="s">
        <v>212</v>
      </c>
      <c r="AO521" s="487">
        <v>190</v>
      </c>
      <c r="AP521" s="487">
        <v>154050</v>
      </c>
      <c r="AQ521" s="487">
        <v>-78428</v>
      </c>
      <c r="AR521" s="487">
        <v>0</v>
      </c>
      <c r="AS521" s="487">
        <v>0</v>
      </c>
      <c r="AT521" s="487">
        <v>-39583</v>
      </c>
      <c r="AU521" s="487">
        <v>0</v>
      </c>
      <c r="AV521" s="488">
        <v>36039</v>
      </c>
    </row>
    <row r="522" spans="39:74" x14ac:dyDescent="0.25">
      <c r="AM522" s="485" t="s">
        <v>213</v>
      </c>
      <c r="AN522" s="486" t="s">
        <v>214</v>
      </c>
      <c r="AO522" s="487">
        <v>836</v>
      </c>
      <c r="AP522" s="487">
        <v>134671</v>
      </c>
      <c r="AQ522" s="487">
        <v>-31154</v>
      </c>
      <c r="AR522" s="487">
        <v>0</v>
      </c>
      <c r="AS522" s="487">
        <v>0</v>
      </c>
      <c r="AT522" s="487">
        <v>-45077</v>
      </c>
      <c r="AU522" s="487">
        <v>414.04</v>
      </c>
      <c r="AV522" s="488">
        <v>58854.04</v>
      </c>
    </row>
    <row r="523" spans="39:74" x14ac:dyDescent="0.25">
      <c r="AM523" s="485" t="s">
        <v>215</v>
      </c>
      <c r="AN523" s="486" t="s">
        <v>216</v>
      </c>
      <c r="AO523" s="487">
        <v>2835</v>
      </c>
      <c r="AP523" s="487">
        <v>151478</v>
      </c>
      <c r="AQ523" s="487">
        <v>-36089</v>
      </c>
      <c r="AR523" s="487">
        <v>0</v>
      </c>
      <c r="AS523" s="487">
        <v>0</v>
      </c>
      <c r="AT523" s="487">
        <v>-50388</v>
      </c>
      <c r="AU523" s="487">
        <v>500</v>
      </c>
      <c r="AV523" s="488">
        <v>65501</v>
      </c>
    </row>
    <row r="524" spans="39:74" x14ac:dyDescent="0.25">
      <c r="AM524" s="485" t="s">
        <v>217</v>
      </c>
      <c r="AN524" s="486" t="s">
        <v>218</v>
      </c>
      <c r="AO524" s="487">
        <v>3422</v>
      </c>
      <c r="AP524" s="487">
        <v>259556</v>
      </c>
      <c r="AQ524" s="487">
        <v>-113898</v>
      </c>
      <c r="AR524" s="487">
        <v>0</v>
      </c>
      <c r="AS524" s="487">
        <v>0</v>
      </c>
      <c r="AT524" s="487">
        <v>-71885</v>
      </c>
      <c r="AU524" s="487">
        <v>390</v>
      </c>
      <c r="AV524" s="488">
        <v>74163</v>
      </c>
    </row>
    <row r="525" spans="39:74" x14ac:dyDescent="0.25">
      <c r="AM525" s="485" t="s">
        <v>219</v>
      </c>
      <c r="AN525" s="486" t="s">
        <v>220</v>
      </c>
      <c r="AO525" s="487">
        <v>0</v>
      </c>
      <c r="AP525" s="487">
        <v>462708</v>
      </c>
      <c r="AQ525" s="487">
        <v>-134570</v>
      </c>
      <c r="AR525" s="487">
        <v>0</v>
      </c>
      <c r="AS525" s="487">
        <v>0</v>
      </c>
      <c r="AT525" s="487">
        <v>-145471</v>
      </c>
      <c r="AU525" s="487">
        <v>-847</v>
      </c>
      <c r="AV525" s="488">
        <v>181820</v>
      </c>
    </row>
    <row r="526" spans="39:74" x14ac:dyDescent="0.25">
      <c r="AM526" s="485" t="s">
        <v>221</v>
      </c>
      <c r="AN526" s="486" t="s">
        <v>222</v>
      </c>
      <c r="AO526" s="487">
        <v>2256</v>
      </c>
      <c r="AP526" s="487">
        <v>20619</v>
      </c>
      <c r="AQ526" s="487">
        <v>-5431</v>
      </c>
      <c r="AR526" s="487">
        <v>0</v>
      </c>
      <c r="AS526" s="487">
        <v>0</v>
      </c>
      <c r="AT526" s="487">
        <v>-4812</v>
      </c>
      <c r="AU526" s="487">
        <v>-181</v>
      </c>
      <c r="AV526" s="488">
        <v>10195</v>
      </c>
    </row>
    <row r="527" spans="39:74" x14ac:dyDescent="0.25">
      <c r="AM527" s="485" t="s">
        <v>223</v>
      </c>
      <c r="AN527" s="486" t="s">
        <v>224</v>
      </c>
      <c r="AO527" s="487">
        <v>1918</v>
      </c>
      <c r="AP527" s="487">
        <v>11158</v>
      </c>
      <c r="AQ527" s="487">
        <v>-798</v>
      </c>
      <c r="AR527" s="487">
        <v>0</v>
      </c>
      <c r="AS527" s="487">
        <v>0</v>
      </c>
      <c r="AT527" s="487">
        <v>-2566</v>
      </c>
      <c r="AU527" s="487">
        <v>0</v>
      </c>
      <c r="AV527" s="488">
        <v>7794</v>
      </c>
    </row>
    <row r="528" spans="39:74" x14ac:dyDescent="0.25">
      <c r="AM528" s="485" t="s">
        <v>225</v>
      </c>
      <c r="AN528" s="486" t="s">
        <v>226</v>
      </c>
      <c r="AO528" s="487">
        <v>1029</v>
      </c>
      <c r="AP528" s="487">
        <v>7251</v>
      </c>
      <c r="AQ528" s="487">
        <v>-847</v>
      </c>
      <c r="AR528" s="487">
        <v>0</v>
      </c>
      <c r="AS528" s="487">
        <v>0</v>
      </c>
      <c r="AT528" s="487">
        <v>-1792</v>
      </c>
      <c r="AU528" s="487">
        <v>49</v>
      </c>
      <c r="AV528" s="488">
        <v>4661</v>
      </c>
    </row>
    <row r="529" spans="39:48" x14ac:dyDescent="0.25">
      <c r="AM529" s="485" t="s">
        <v>227</v>
      </c>
      <c r="AN529" s="486" t="s">
        <v>228</v>
      </c>
      <c r="AO529" s="487">
        <v>1780</v>
      </c>
      <c r="AP529" s="487">
        <v>18322</v>
      </c>
      <c r="AQ529" s="487">
        <v>-4154</v>
      </c>
      <c r="AR529" s="487">
        <v>0</v>
      </c>
      <c r="AS529" s="487">
        <v>0</v>
      </c>
      <c r="AT529" s="487">
        <v>-4635</v>
      </c>
      <c r="AU529" s="487">
        <v>0</v>
      </c>
      <c r="AV529" s="488">
        <v>9533</v>
      </c>
    </row>
    <row r="530" spans="39:48" x14ac:dyDescent="0.25">
      <c r="AM530" s="485" t="s">
        <v>229</v>
      </c>
      <c r="AN530" s="486" t="s">
        <v>230</v>
      </c>
      <c r="AO530" s="487">
        <v>372</v>
      </c>
      <c r="AP530" s="487">
        <v>205433</v>
      </c>
      <c r="AQ530" s="487">
        <v>-101557</v>
      </c>
      <c r="AR530" s="487">
        <v>0</v>
      </c>
      <c r="AS530" s="487">
        <v>0</v>
      </c>
      <c r="AT530" s="487">
        <v>-52928</v>
      </c>
      <c r="AU530" s="487">
        <v>-831</v>
      </c>
      <c r="AV530" s="488">
        <v>50117</v>
      </c>
    </row>
    <row r="531" spans="39:48" x14ac:dyDescent="0.25">
      <c r="AM531" s="485" t="s">
        <v>231</v>
      </c>
      <c r="AN531" s="486" t="s">
        <v>1228</v>
      </c>
      <c r="AO531" s="487">
        <v>0</v>
      </c>
      <c r="AP531" s="487">
        <v>510770</v>
      </c>
      <c r="AQ531" s="487">
        <v>-164786</v>
      </c>
      <c r="AR531" s="487">
        <v>0</v>
      </c>
      <c r="AS531" s="487">
        <v>0</v>
      </c>
      <c r="AT531" s="487">
        <v>-173783</v>
      </c>
      <c r="AU531" s="487">
        <v>410</v>
      </c>
      <c r="AV531" s="488">
        <v>172611</v>
      </c>
    </row>
    <row r="532" spans="39:48" x14ac:dyDescent="0.25">
      <c r="AM532" s="485" t="s">
        <v>233</v>
      </c>
      <c r="AN532" s="486" t="s">
        <v>234</v>
      </c>
      <c r="AO532" s="487">
        <v>0</v>
      </c>
      <c r="AP532" s="487">
        <v>16021</v>
      </c>
      <c r="AQ532" s="487">
        <v>-7711</v>
      </c>
      <c r="AR532" s="487">
        <v>0</v>
      </c>
      <c r="AS532" s="487">
        <v>0</v>
      </c>
      <c r="AT532" s="487">
        <v>-3316</v>
      </c>
      <c r="AU532" s="487">
        <v>15</v>
      </c>
      <c r="AV532" s="488">
        <v>5009</v>
      </c>
    </row>
    <row r="533" spans="39:48" x14ac:dyDescent="0.25">
      <c r="AM533" s="485" t="s">
        <v>235</v>
      </c>
      <c r="AN533" s="486" t="s">
        <v>236</v>
      </c>
      <c r="AO533" s="487">
        <v>1037</v>
      </c>
      <c r="AP533" s="487">
        <v>9442</v>
      </c>
      <c r="AQ533" s="487">
        <v>-3035</v>
      </c>
      <c r="AR533" s="487">
        <v>0</v>
      </c>
      <c r="AS533" s="487">
        <v>0</v>
      </c>
      <c r="AT533" s="487">
        <v>-2252</v>
      </c>
      <c r="AU533" s="487">
        <v>0</v>
      </c>
      <c r="AV533" s="488">
        <v>4155</v>
      </c>
    </row>
    <row r="534" spans="39:48" x14ac:dyDescent="0.25">
      <c r="AM534" s="485" t="s">
        <v>237</v>
      </c>
      <c r="AN534" s="486" t="s">
        <v>238</v>
      </c>
      <c r="AO534" s="487">
        <v>452</v>
      </c>
      <c r="AP534" s="487">
        <v>13383</v>
      </c>
      <c r="AQ534" s="487">
        <v>-4614</v>
      </c>
      <c r="AR534" s="487">
        <v>0</v>
      </c>
      <c r="AS534" s="487">
        <v>0</v>
      </c>
      <c r="AT534" s="487">
        <v>-2471</v>
      </c>
      <c r="AU534" s="487">
        <v>-17</v>
      </c>
      <c r="AV534" s="488">
        <v>6281</v>
      </c>
    </row>
    <row r="535" spans="39:48" x14ac:dyDescent="0.25">
      <c r="AM535" s="485" t="s">
        <v>239</v>
      </c>
      <c r="AN535" s="486" t="s">
        <v>240</v>
      </c>
      <c r="AO535" s="487">
        <v>3111</v>
      </c>
      <c r="AP535" s="487">
        <v>18271</v>
      </c>
      <c r="AQ535" s="487">
        <v>-4913</v>
      </c>
      <c r="AR535" s="487">
        <v>0</v>
      </c>
      <c r="AS535" s="487">
        <v>0</v>
      </c>
      <c r="AT535" s="487">
        <v>-4595</v>
      </c>
      <c r="AU535" s="487">
        <v>4</v>
      </c>
      <c r="AV535" s="488">
        <v>8767</v>
      </c>
    </row>
    <row r="536" spans="39:48" x14ac:dyDescent="0.25">
      <c r="AM536" s="485" t="s">
        <v>241</v>
      </c>
      <c r="AN536" s="486" t="s">
        <v>242</v>
      </c>
      <c r="AO536" s="487">
        <v>2533</v>
      </c>
      <c r="AP536" s="487">
        <v>13883</v>
      </c>
      <c r="AQ536" s="487">
        <v>-2408</v>
      </c>
      <c r="AR536" s="487">
        <v>0</v>
      </c>
      <c r="AS536" s="487">
        <v>0</v>
      </c>
      <c r="AT536" s="487">
        <v>-3858</v>
      </c>
      <c r="AU536" s="487">
        <v>34</v>
      </c>
      <c r="AV536" s="488">
        <v>7651</v>
      </c>
    </row>
    <row r="537" spans="39:48" x14ac:dyDescent="0.25">
      <c r="AM537" s="485" t="s">
        <v>243</v>
      </c>
      <c r="AN537" s="486" t="s">
        <v>244</v>
      </c>
      <c r="AO537" s="487">
        <v>21</v>
      </c>
      <c r="AP537" s="487">
        <v>154339</v>
      </c>
      <c r="AQ537" s="487">
        <v>-79736</v>
      </c>
      <c r="AR537" s="487">
        <v>0</v>
      </c>
      <c r="AS537" s="487">
        <v>0</v>
      </c>
      <c r="AT537" s="487">
        <v>-39465</v>
      </c>
      <c r="AU537" s="487">
        <v>0</v>
      </c>
      <c r="AV537" s="488">
        <v>35138</v>
      </c>
    </row>
    <row r="538" spans="39:48" x14ac:dyDescent="0.25">
      <c r="AM538" s="485" t="s">
        <v>245</v>
      </c>
      <c r="AN538" s="486" t="s">
        <v>246</v>
      </c>
      <c r="AO538" s="487">
        <v>1291</v>
      </c>
      <c r="AP538" s="487">
        <v>205052</v>
      </c>
      <c r="AQ538" s="487">
        <v>-78472</v>
      </c>
      <c r="AR538" s="487">
        <v>0</v>
      </c>
      <c r="AS538" s="487">
        <v>0</v>
      </c>
      <c r="AT538" s="487">
        <v>-64384</v>
      </c>
      <c r="AU538" s="487">
        <v>0</v>
      </c>
      <c r="AV538" s="488">
        <v>62196</v>
      </c>
    </row>
    <row r="539" spans="39:48" x14ac:dyDescent="0.25">
      <c r="AM539" s="485" t="s">
        <v>247</v>
      </c>
      <c r="AN539" s="486" t="s">
        <v>1229</v>
      </c>
      <c r="AO539" s="487">
        <v>0</v>
      </c>
      <c r="AP539" s="487">
        <v>642598</v>
      </c>
      <c r="AQ539" s="487">
        <v>-200049</v>
      </c>
      <c r="AR539" s="487">
        <v>0</v>
      </c>
      <c r="AS539" s="487">
        <v>0</v>
      </c>
      <c r="AT539" s="487">
        <v>-206565</v>
      </c>
      <c r="AU539" s="487">
        <v>-427</v>
      </c>
      <c r="AV539" s="488">
        <v>235557</v>
      </c>
    </row>
    <row r="540" spans="39:48" x14ac:dyDescent="0.25">
      <c r="AM540" s="485" t="s">
        <v>249</v>
      </c>
      <c r="AN540" s="486" t="s">
        <v>250</v>
      </c>
      <c r="AO540" s="487">
        <v>411</v>
      </c>
      <c r="AP540" s="487">
        <v>15973</v>
      </c>
      <c r="AQ540" s="487">
        <v>-5051</v>
      </c>
      <c r="AR540" s="487">
        <v>0</v>
      </c>
      <c r="AS540" s="487">
        <v>0</v>
      </c>
      <c r="AT540" s="487">
        <v>-3440</v>
      </c>
      <c r="AU540" s="487">
        <v>-6</v>
      </c>
      <c r="AV540" s="488">
        <v>7476</v>
      </c>
    </row>
    <row r="541" spans="39:48" x14ac:dyDescent="0.25">
      <c r="AM541" s="485" t="s">
        <v>251</v>
      </c>
      <c r="AN541" s="486" t="s">
        <v>252</v>
      </c>
      <c r="AO541" s="487">
        <v>744</v>
      </c>
      <c r="AP541" s="487">
        <v>10237</v>
      </c>
      <c r="AQ541" s="487">
        <v>-1697</v>
      </c>
      <c r="AR541" s="487">
        <v>0</v>
      </c>
      <c r="AS541" s="487">
        <v>0</v>
      </c>
      <c r="AT541" s="487">
        <v>-2642</v>
      </c>
      <c r="AU541" s="487">
        <v>-25</v>
      </c>
      <c r="AV541" s="488">
        <v>5873</v>
      </c>
    </row>
    <row r="542" spans="39:48" x14ac:dyDescent="0.25">
      <c r="AM542" s="485" t="s">
        <v>253</v>
      </c>
      <c r="AN542" s="486" t="s">
        <v>1230</v>
      </c>
      <c r="AO542" s="487">
        <v>330</v>
      </c>
      <c r="AP542" s="487">
        <v>13951</v>
      </c>
      <c r="AQ542" s="487">
        <v>-4872</v>
      </c>
      <c r="AR542" s="487">
        <v>0</v>
      </c>
      <c r="AS542" s="487">
        <v>0</v>
      </c>
      <c r="AT542" s="487">
        <v>-3256</v>
      </c>
      <c r="AU542" s="487">
        <v>-40</v>
      </c>
      <c r="AV542" s="488">
        <v>5783</v>
      </c>
    </row>
    <row r="543" spans="39:48" x14ac:dyDescent="0.25">
      <c r="AM543" s="485" t="s">
        <v>255</v>
      </c>
      <c r="AN543" s="486" t="s">
        <v>256</v>
      </c>
      <c r="AO543" s="487">
        <v>2</v>
      </c>
      <c r="AP543" s="487">
        <v>10311</v>
      </c>
      <c r="AQ543" s="487">
        <v>-3558</v>
      </c>
      <c r="AR543" s="487">
        <v>0</v>
      </c>
      <c r="AS543" s="487">
        <v>0</v>
      </c>
      <c r="AT543" s="487">
        <v>-2339</v>
      </c>
      <c r="AU543" s="487">
        <v>-38</v>
      </c>
      <c r="AV543" s="488">
        <v>4376</v>
      </c>
    </row>
    <row r="544" spans="39:48" x14ac:dyDescent="0.25">
      <c r="AM544" s="485" t="s">
        <v>257</v>
      </c>
      <c r="AN544" s="486" t="s">
        <v>258</v>
      </c>
      <c r="AO544" s="487">
        <v>578</v>
      </c>
      <c r="AP544" s="487">
        <v>16919</v>
      </c>
      <c r="AQ544" s="487">
        <v>-2306</v>
      </c>
      <c r="AR544" s="487">
        <v>0</v>
      </c>
      <c r="AS544" s="487">
        <v>0</v>
      </c>
      <c r="AT544" s="487">
        <v>-4342</v>
      </c>
      <c r="AU544" s="487">
        <v>0</v>
      </c>
      <c r="AV544" s="488">
        <v>10271</v>
      </c>
    </row>
    <row r="545" spans="39:48" x14ac:dyDescent="0.25">
      <c r="AM545" s="485" t="s">
        <v>259</v>
      </c>
      <c r="AN545" s="486" t="s">
        <v>260</v>
      </c>
      <c r="AO545" s="487">
        <v>1261</v>
      </c>
      <c r="AP545" s="487">
        <v>14909</v>
      </c>
      <c r="AQ545" s="487">
        <v>-3742</v>
      </c>
      <c r="AR545" s="487">
        <v>0</v>
      </c>
      <c r="AS545" s="487">
        <v>0</v>
      </c>
      <c r="AT545" s="487">
        <v>-3584</v>
      </c>
      <c r="AU545" s="487">
        <v>-30</v>
      </c>
      <c r="AV545" s="488">
        <v>7553</v>
      </c>
    </row>
    <row r="546" spans="39:48" x14ac:dyDescent="0.25">
      <c r="AM546" s="485" t="s">
        <v>261</v>
      </c>
      <c r="AN546" s="486" t="s">
        <v>262</v>
      </c>
      <c r="AO546" s="487">
        <v>18</v>
      </c>
      <c r="AP546" s="487">
        <v>122650</v>
      </c>
      <c r="AQ546" s="487">
        <v>-60511</v>
      </c>
      <c r="AR546" s="487">
        <v>0</v>
      </c>
      <c r="AS546" s="487">
        <v>0</v>
      </c>
      <c r="AT546" s="487">
        <v>-30045</v>
      </c>
      <c r="AU546" s="487">
        <v>-441</v>
      </c>
      <c r="AV546" s="488">
        <v>31653</v>
      </c>
    </row>
    <row r="547" spans="39:48" x14ac:dyDescent="0.25">
      <c r="AM547" s="485" t="s">
        <v>263</v>
      </c>
      <c r="AN547" s="486" t="s">
        <v>1231</v>
      </c>
      <c r="AO547" s="487">
        <v>8</v>
      </c>
      <c r="AP547" s="487">
        <v>175080</v>
      </c>
      <c r="AQ547" s="487">
        <v>-89337</v>
      </c>
      <c r="AR547" s="487">
        <v>0</v>
      </c>
      <c r="AS547" s="487">
        <v>0</v>
      </c>
      <c r="AT547" s="487">
        <v>-46322</v>
      </c>
      <c r="AU547" s="487">
        <v>870</v>
      </c>
      <c r="AV547" s="488">
        <v>40291</v>
      </c>
    </row>
    <row r="548" spans="39:48" x14ac:dyDescent="0.25">
      <c r="AM548" s="485" t="s">
        <v>265</v>
      </c>
      <c r="AN548" s="486" t="s">
        <v>266</v>
      </c>
      <c r="AO548" s="487">
        <v>466</v>
      </c>
      <c r="AP548" s="487">
        <v>177363</v>
      </c>
      <c r="AQ548" s="487">
        <v>-83448</v>
      </c>
      <c r="AR548" s="487">
        <v>0</v>
      </c>
      <c r="AS548" s="487">
        <v>0</v>
      </c>
      <c r="AT548" s="487">
        <v>-46354</v>
      </c>
      <c r="AU548" s="487">
        <v>-771</v>
      </c>
      <c r="AV548" s="488">
        <v>46790</v>
      </c>
    </row>
    <row r="549" spans="39:48" x14ac:dyDescent="0.25">
      <c r="AM549" s="485" t="s">
        <v>267</v>
      </c>
      <c r="AN549" s="486" t="s">
        <v>268</v>
      </c>
      <c r="AO549" s="487">
        <v>344</v>
      </c>
      <c r="AP549" s="487">
        <v>216413</v>
      </c>
      <c r="AQ549" s="487">
        <v>-96420</v>
      </c>
      <c r="AR549" s="487">
        <v>0</v>
      </c>
      <c r="AS549" s="487">
        <v>0</v>
      </c>
      <c r="AT549" s="487">
        <v>-62077</v>
      </c>
      <c r="AU549" s="487">
        <v>-517</v>
      </c>
      <c r="AV549" s="488">
        <v>57399</v>
      </c>
    </row>
    <row r="550" spans="39:48" x14ac:dyDescent="0.25">
      <c r="AM550" s="485" t="s">
        <v>269</v>
      </c>
      <c r="AN550" s="486" t="s">
        <v>270</v>
      </c>
      <c r="AO550" s="487">
        <v>0</v>
      </c>
      <c r="AP550" s="487">
        <v>508199</v>
      </c>
      <c r="AQ550" s="487">
        <v>-181298</v>
      </c>
      <c r="AR550" s="487">
        <v>0</v>
      </c>
      <c r="AS550" s="487">
        <v>0</v>
      </c>
      <c r="AT550" s="487">
        <v>-161556</v>
      </c>
      <c r="AU550" s="487">
        <v>-1573</v>
      </c>
      <c r="AV550" s="488">
        <v>163771</v>
      </c>
    </row>
    <row r="551" spans="39:48" x14ac:dyDescent="0.25">
      <c r="AM551" s="485" t="s">
        <v>271</v>
      </c>
      <c r="AN551" s="486" t="s">
        <v>272</v>
      </c>
      <c r="AO551" s="487">
        <v>1133</v>
      </c>
      <c r="AP551" s="487">
        <v>11196</v>
      </c>
      <c r="AQ551" s="487">
        <v>-2980</v>
      </c>
      <c r="AR551" s="487">
        <v>0</v>
      </c>
      <c r="AS551" s="487">
        <v>0</v>
      </c>
      <c r="AT551" s="487">
        <v>-2339</v>
      </c>
      <c r="AU551" s="487">
        <v>-13</v>
      </c>
      <c r="AV551" s="488">
        <v>5864</v>
      </c>
    </row>
    <row r="552" spans="39:48" x14ac:dyDescent="0.25">
      <c r="AM552" s="485" t="s">
        <v>273</v>
      </c>
      <c r="AN552" s="486" t="s">
        <v>274</v>
      </c>
      <c r="AO552" s="487">
        <v>1999</v>
      </c>
      <c r="AP552" s="487">
        <v>12782</v>
      </c>
      <c r="AQ552" s="487">
        <v>-3564</v>
      </c>
      <c r="AR552" s="487">
        <v>0</v>
      </c>
      <c r="AS552" s="487">
        <v>0</v>
      </c>
      <c r="AT552" s="487">
        <v>-2586</v>
      </c>
      <c r="AU552" s="487">
        <v>-7.4</v>
      </c>
      <c r="AV552" s="488">
        <v>6624.6</v>
      </c>
    </row>
    <row r="553" spans="39:48" x14ac:dyDescent="0.25">
      <c r="AM553" s="485" t="s">
        <v>275</v>
      </c>
      <c r="AN553" s="486" t="s">
        <v>276</v>
      </c>
      <c r="AO553" s="487">
        <v>926</v>
      </c>
      <c r="AP553" s="487">
        <v>13834</v>
      </c>
      <c r="AQ553" s="487">
        <v>-4574</v>
      </c>
      <c r="AR553" s="487">
        <v>0</v>
      </c>
      <c r="AS553" s="487">
        <v>0</v>
      </c>
      <c r="AT553" s="487">
        <v>-2744</v>
      </c>
      <c r="AU553" s="487">
        <v>-110</v>
      </c>
      <c r="AV553" s="488">
        <v>6406</v>
      </c>
    </row>
    <row r="554" spans="39:48" x14ac:dyDescent="0.25">
      <c r="AM554" s="485" t="s">
        <v>277</v>
      </c>
      <c r="AN554" s="486" t="s">
        <v>278</v>
      </c>
      <c r="AO554" s="487">
        <v>1930</v>
      </c>
      <c r="AP554" s="487">
        <v>12947</v>
      </c>
      <c r="AQ554" s="487">
        <v>-4034</v>
      </c>
      <c r="AR554" s="487">
        <v>0</v>
      </c>
      <c r="AS554" s="487">
        <v>0</v>
      </c>
      <c r="AT554" s="487">
        <v>-2397</v>
      </c>
      <c r="AU554" s="487">
        <v>-99</v>
      </c>
      <c r="AV554" s="488">
        <v>6417</v>
      </c>
    </row>
    <row r="555" spans="39:48" x14ac:dyDescent="0.25">
      <c r="AM555" s="485" t="s">
        <v>279</v>
      </c>
      <c r="AN555" s="486" t="s">
        <v>280</v>
      </c>
      <c r="AO555" s="487">
        <v>688</v>
      </c>
      <c r="AP555" s="487">
        <v>8840</v>
      </c>
      <c r="AQ555" s="487">
        <v>-3138</v>
      </c>
      <c r="AR555" s="487">
        <v>0</v>
      </c>
      <c r="AS555" s="487">
        <v>0</v>
      </c>
      <c r="AT555" s="487">
        <v>-1843</v>
      </c>
      <c r="AU555" s="487">
        <v>-89</v>
      </c>
      <c r="AV555" s="488">
        <v>3770</v>
      </c>
    </row>
    <row r="556" spans="39:48" x14ac:dyDescent="0.25">
      <c r="AM556" s="485" t="s">
        <v>281</v>
      </c>
      <c r="AN556" s="486" t="s">
        <v>282</v>
      </c>
      <c r="AO556" s="487">
        <v>682</v>
      </c>
      <c r="AP556" s="487">
        <v>12828</v>
      </c>
      <c r="AQ556" s="487">
        <v>-4528</v>
      </c>
      <c r="AR556" s="487">
        <v>0</v>
      </c>
      <c r="AS556" s="487">
        <v>0</v>
      </c>
      <c r="AT556" s="487">
        <v>-2861</v>
      </c>
      <c r="AU556" s="487">
        <v>-131.5</v>
      </c>
      <c r="AV556" s="488">
        <v>5307.5</v>
      </c>
    </row>
    <row r="557" spans="39:48" x14ac:dyDescent="0.25">
      <c r="AM557" s="485" t="s">
        <v>283</v>
      </c>
      <c r="AN557" s="486" t="s">
        <v>284</v>
      </c>
      <c r="AO557" s="487">
        <v>0</v>
      </c>
      <c r="AP557" s="487">
        <v>503239</v>
      </c>
      <c r="AQ557" s="487">
        <v>-179731</v>
      </c>
      <c r="AR557" s="487">
        <v>0</v>
      </c>
      <c r="AS557" s="487">
        <v>0</v>
      </c>
      <c r="AT557" s="487">
        <v>-154743</v>
      </c>
      <c r="AU557" s="487">
        <v>-1380</v>
      </c>
      <c r="AV557" s="488">
        <v>167385</v>
      </c>
    </row>
    <row r="558" spans="39:48" x14ac:dyDescent="0.25">
      <c r="AM558" s="485" t="s">
        <v>285</v>
      </c>
      <c r="AN558" s="486" t="s">
        <v>286</v>
      </c>
      <c r="AO558" s="487">
        <v>813</v>
      </c>
      <c r="AP558" s="487">
        <v>13168</v>
      </c>
      <c r="AQ558" s="487">
        <v>-5729</v>
      </c>
      <c r="AR558" s="487">
        <v>0</v>
      </c>
      <c r="AS558" s="487">
        <v>0</v>
      </c>
      <c r="AT558" s="487">
        <v>-2730</v>
      </c>
      <c r="AU558" s="487">
        <v>-21</v>
      </c>
      <c r="AV558" s="488">
        <v>4688</v>
      </c>
    </row>
    <row r="559" spans="39:48" x14ac:dyDescent="0.25">
      <c r="AM559" s="485" t="s">
        <v>287</v>
      </c>
      <c r="AN559" s="486" t="s">
        <v>288</v>
      </c>
      <c r="AO559" s="487">
        <v>52</v>
      </c>
      <c r="AP559" s="487">
        <v>11161</v>
      </c>
      <c r="AQ559" s="487">
        <v>-5179</v>
      </c>
      <c r="AR559" s="487">
        <v>0</v>
      </c>
      <c r="AS559" s="487">
        <v>0</v>
      </c>
      <c r="AT559" s="487">
        <v>-2038</v>
      </c>
      <c r="AU559" s="487">
        <v>-22</v>
      </c>
      <c r="AV559" s="488">
        <v>3922</v>
      </c>
    </row>
    <row r="560" spans="39:48" x14ac:dyDescent="0.25">
      <c r="AM560" s="485" t="s">
        <v>289</v>
      </c>
      <c r="AN560" s="486" t="s">
        <v>290</v>
      </c>
      <c r="AO560" s="487">
        <v>317</v>
      </c>
      <c r="AP560" s="487">
        <v>14410</v>
      </c>
      <c r="AQ560" s="487">
        <v>-5694</v>
      </c>
      <c r="AR560" s="487">
        <v>0</v>
      </c>
      <c r="AS560" s="487">
        <v>0</v>
      </c>
      <c r="AT560" s="487">
        <v>-2942</v>
      </c>
      <c r="AU560" s="487">
        <v>-66</v>
      </c>
      <c r="AV560" s="488">
        <v>5708</v>
      </c>
    </row>
    <row r="561" spans="39:48" x14ac:dyDescent="0.25">
      <c r="AM561" s="485" t="s">
        <v>291</v>
      </c>
      <c r="AN561" s="486" t="s">
        <v>292</v>
      </c>
      <c r="AO561" s="487">
        <v>315</v>
      </c>
      <c r="AP561" s="487">
        <v>9662</v>
      </c>
      <c r="AQ561" s="487">
        <v>-3892</v>
      </c>
      <c r="AR561" s="487">
        <v>0</v>
      </c>
      <c r="AS561" s="487">
        <v>0</v>
      </c>
      <c r="AT561" s="487">
        <v>-2005</v>
      </c>
      <c r="AU561" s="487">
        <v>-46</v>
      </c>
      <c r="AV561" s="488">
        <v>3719</v>
      </c>
    </row>
    <row r="562" spans="39:48" x14ac:dyDescent="0.25">
      <c r="AM562" s="485" t="s">
        <v>293</v>
      </c>
      <c r="AN562" s="486" t="s">
        <v>294</v>
      </c>
      <c r="AO562" s="487">
        <v>300</v>
      </c>
      <c r="AP562" s="487">
        <v>6926</v>
      </c>
      <c r="AQ562" s="487">
        <v>-2332</v>
      </c>
      <c r="AR562" s="487">
        <v>0</v>
      </c>
      <c r="AS562" s="487">
        <v>0</v>
      </c>
      <c r="AT562" s="487">
        <v>-1476</v>
      </c>
      <c r="AU562" s="487">
        <v>-12</v>
      </c>
      <c r="AV562" s="488">
        <v>3106</v>
      </c>
    </row>
    <row r="563" spans="39:48" x14ac:dyDescent="0.25">
      <c r="AM563" s="485" t="s">
        <v>295</v>
      </c>
      <c r="AN563" s="486" t="s">
        <v>296</v>
      </c>
      <c r="AO563" s="487">
        <v>792</v>
      </c>
      <c r="AP563" s="487">
        <v>13426</v>
      </c>
      <c r="AQ563" s="487">
        <v>-2922</v>
      </c>
      <c r="AR563" s="487">
        <v>0</v>
      </c>
      <c r="AS563" s="487">
        <v>0</v>
      </c>
      <c r="AT563" s="487">
        <v>-2958</v>
      </c>
      <c r="AU563" s="487">
        <v>-87</v>
      </c>
      <c r="AV563" s="488">
        <v>7459</v>
      </c>
    </row>
    <row r="564" spans="39:48" x14ac:dyDescent="0.25">
      <c r="AM564" s="485" t="s">
        <v>297</v>
      </c>
      <c r="AN564" s="486" t="s">
        <v>1232</v>
      </c>
      <c r="AO564" s="487">
        <v>0</v>
      </c>
      <c r="AP564" s="487">
        <v>269679</v>
      </c>
      <c r="AQ564" s="487">
        <v>-127704</v>
      </c>
      <c r="AR564" s="487">
        <v>0</v>
      </c>
      <c r="AS564" s="487">
        <v>0</v>
      </c>
      <c r="AT564" s="487">
        <v>-77718</v>
      </c>
      <c r="AU564" s="487">
        <v>490</v>
      </c>
      <c r="AV564" s="488">
        <v>64747</v>
      </c>
    </row>
    <row r="565" spans="39:48" x14ac:dyDescent="0.25">
      <c r="AM565" s="485" t="s">
        <v>299</v>
      </c>
      <c r="AN565" s="486" t="s">
        <v>300</v>
      </c>
      <c r="AO565" s="487">
        <v>0</v>
      </c>
      <c r="AP565" s="487">
        <v>704463</v>
      </c>
      <c r="AQ565" s="487">
        <v>-249792</v>
      </c>
      <c r="AR565" s="487">
        <v>0</v>
      </c>
      <c r="AS565" s="487">
        <v>0</v>
      </c>
      <c r="AT565" s="487">
        <v>-226136</v>
      </c>
      <c r="AU565" s="487">
        <v>-740</v>
      </c>
      <c r="AV565" s="488">
        <v>227795</v>
      </c>
    </row>
    <row r="566" spans="39:48" x14ac:dyDescent="0.25">
      <c r="AM566" s="485" t="s">
        <v>301</v>
      </c>
      <c r="AN566" s="486" t="s">
        <v>302</v>
      </c>
      <c r="AO566" s="487">
        <v>995</v>
      </c>
      <c r="AP566" s="487">
        <v>14119</v>
      </c>
      <c r="AQ566" s="487">
        <v>-4349</v>
      </c>
      <c r="AR566" s="487">
        <v>0</v>
      </c>
      <c r="AS566" s="487">
        <v>0</v>
      </c>
      <c r="AT566" s="487">
        <v>-3403</v>
      </c>
      <c r="AU566" s="487">
        <v>-34</v>
      </c>
      <c r="AV566" s="488">
        <v>6333</v>
      </c>
    </row>
    <row r="567" spans="39:48" x14ac:dyDescent="0.25">
      <c r="AM567" s="485" t="s">
        <v>303</v>
      </c>
      <c r="AN567" s="486" t="s">
        <v>304</v>
      </c>
      <c r="AO567" s="487">
        <v>1574</v>
      </c>
      <c r="AP567" s="487">
        <v>10657</v>
      </c>
      <c r="AQ567" s="487">
        <v>-3886</v>
      </c>
      <c r="AR567" s="487">
        <v>0</v>
      </c>
      <c r="AS567" s="487">
        <v>0</v>
      </c>
      <c r="AT567" s="487">
        <v>-2115</v>
      </c>
      <c r="AU567" s="487">
        <v>0</v>
      </c>
      <c r="AV567" s="488">
        <v>4656</v>
      </c>
    </row>
    <row r="568" spans="39:48" x14ac:dyDescent="0.25">
      <c r="AM568" s="485" t="s">
        <v>305</v>
      </c>
      <c r="AN568" s="486" t="s">
        <v>306</v>
      </c>
      <c r="AO568" s="487">
        <v>239</v>
      </c>
      <c r="AP568" s="487">
        <v>11911</v>
      </c>
      <c r="AQ568" s="487">
        <v>-5096</v>
      </c>
      <c r="AR568" s="487">
        <v>0</v>
      </c>
      <c r="AS568" s="487">
        <v>0</v>
      </c>
      <c r="AT568" s="487">
        <v>-2874</v>
      </c>
      <c r="AU568" s="487">
        <v>-7</v>
      </c>
      <c r="AV568" s="488">
        <v>3934</v>
      </c>
    </row>
    <row r="569" spans="39:48" x14ac:dyDescent="0.25">
      <c r="AM569" s="485" t="s">
        <v>307</v>
      </c>
      <c r="AN569" s="486" t="s">
        <v>308</v>
      </c>
      <c r="AO569" s="487">
        <v>887</v>
      </c>
      <c r="AP569" s="487">
        <v>9536</v>
      </c>
      <c r="AQ569" s="487">
        <v>-2193</v>
      </c>
      <c r="AR569" s="487">
        <v>0</v>
      </c>
      <c r="AS569" s="487">
        <v>0</v>
      </c>
      <c r="AT569" s="487">
        <v>-2013</v>
      </c>
      <c r="AU569" s="487">
        <v>36</v>
      </c>
      <c r="AV569" s="488">
        <v>5366</v>
      </c>
    </row>
    <row r="570" spans="39:48" x14ac:dyDescent="0.25">
      <c r="AM570" s="485" t="s">
        <v>309</v>
      </c>
      <c r="AN570" s="486" t="s">
        <v>310</v>
      </c>
      <c r="AO570" s="487">
        <v>159</v>
      </c>
      <c r="AP570" s="487">
        <v>12735</v>
      </c>
      <c r="AQ570" s="487">
        <v>-4459</v>
      </c>
      <c r="AR570" s="487">
        <v>0</v>
      </c>
      <c r="AS570" s="487">
        <v>0</v>
      </c>
      <c r="AT570" s="487">
        <v>-3181</v>
      </c>
      <c r="AU570" s="487">
        <v>-10</v>
      </c>
      <c r="AV570" s="488">
        <v>5085</v>
      </c>
    </row>
    <row r="571" spans="39:48" x14ac:dyDescent="0.25">
      <c r="AM571" s="485" t="s">
        <v>311</v>
      </c>
      <c r="AN571" s="486" t="s">
        <v>312</v>
      </c>
      <c r="AO571" s="487">
        <v>477</v>
      </c>
      <c r="AP571" s="487">
        <v>11165</v>
      </c>
      <c r="AQ571" s="487">
        <v>-3343</v>
      </c>
      <c r="AR571" s="487">
        <v>0</v>
      </c>
      <c r="AS571" s="487">
        <v>0</v>
      </c>
      <c r="AT571" s="487">
        <v>-2602</v>
      </c>
      <c r="AU571" s="487">
        <v>0</v>
      </c>
      <c r="AV571" s="488">
        <v>5220</v>
      </c>
    </row>
    <row r="572" spans="39:48" x14ac:dyDescent="0.25">
      <c r="AM572" s="485" t="s">
        <v>313</v>
      </c>
      <c r="AN572" s="486" t="s">
        <v>314</v>
      </c>
      <c r="AO572" s="487">
        <v>2175</v>
      </c>
      <c r="AP572" s="487">
        <v>12893</v>
      </c>
      <c r="AQ572" s="487">
        <v>-3282</v>
      </c>
      <c r="AR572" s="487">
        <v>0</v>
      </c>
      <c r="AS572" s="487">
        <v>0</v>
      </c>
      <c r="AT572" s="487">
        <v>-2807</v>
      </c>
      <c r="AU572" s="487">
        <v>-58</v>
      </c>
      <c r="AV572" s="488">
        <v>6746</v>
      </c>
    </row>
    <row r="573" spans="39:48" x14ac:dyDescent="0.25">
      <c r="AM573" s="485" t="s">
        <v>315</v>
      </c>
      <c r="AN573" s="486" t="s">
        <v>316</v>
      </c>
      <c r="AO573" s="487">
        <v>306</v>
      </c>
      <c r="AP573" s="487">
        <v>9669</v>
      </c>
      <c r="AQ573" s="487">
        <v>-2955</v>
      </c>
      <c r="AR573" s="487">
        <v>0</v>
      </c>
      <c r="AS573" s="487">
        <v>0</v>
      </c>
      <c r="AT573" s="487">
        <v>-2466</v>
      </c>
      <c r="AU573" s="487">
        <v>-85</v>
      </c>
      <c r="AV573" s="488">
        <v>4163</v>
      </c>
    </row>
    <row r="574" spans="39:48" x14ac:dyDescent="0.25">
      <c r="AM574" s="485" t="s">
        <v>317</v>
      </c>
      <c r="AN574" s="486" t="s">
        <v>318</v>
      </c>
      <c r="AO574" s="487">
        <v>0</v>
      </c>
      <c r="AP574" s="487">
        <v>278870</v>
      </c>
      <c r="AQ574" s="487">
        <v>-124028</v>
      </c>
      <c r="AR574" s="487">
        <v>0</v>
      </c>
      <c r="AS574" s="487">
        <v>0</v>
      </c>
      <c r="AT574" s="487">
        <v>-80474</v>
      </c>
      <c r="AU574" s="487">
        <v>-936</v>
      </c>
      <c r="AV574" s="488">
        <v>73432</v>
      </c>
    </row>
    <row r="575" spans="39:48" x14ac:dyDescent="0.25">
      <c r="AM575" s="485" t="s">
        <v>319</v>
      </c>
      <c r="AN575" s="486" t="s">
        <v>320</v>
      </c>
      <c r="AO575" s="487">
        <v>0</v>
      </c>
      <c r="AP575" s="487">
        <v>149093</v>
      </c>
      <c r="AQ575" s="487">
        <v>-55358</v>
      </c>
      <c r="AR575" s="487">
        <v>0</v>
      </c>
      <c r="AS575" s="487">
        <v>0</v>
      </c>
      <c r="AT575" s="487">
        <v>-43740</v>
      </c>
      <c r="AU575" s="487">
        <v>-406</v>
      </c>
      <c r="AV575" s="488">
        <v>49589</v>
      </c>
    </row>
    <row r="576" spans="39:48" x14ac:dyDescent="0.25">
      <c r="AM576" s="485" t="s">
        <v>321</v>
      </c>
      <c r="AN576" s="486" t="s">
        <v>1233</v>
      </c>
      <c r="AO576" s="487">
        <v>0</v>
      </c>
      <c r="AP576" s="487">
        <v>669818</v>
      </c>
      <c r="AQ576" s="487">
        <v>-192154</v>
      </c>
      <c r="AR576" s="487">
        <v>0</v>
      </c>
      <c r="AS576" s="487">
        <v>0</v>
      </c>
      <c r="AT576" s="487">
        <v>-217599</v>
      </c>
      <c r="AU576" s="487">
        <v>-1906</v>
      </c>
      <c r="AV576" s="488">
        <v>258159</v>
      </c>
    </row>
    <row r="577" spans="39:48" x14ac:dyDescent="0.25">
      <c r="AM577" s="485" t="s">
        <v>323</v>
      </c>
      <c r="AN577" s="486" t="s">
        <v>324</v>
      </c>
      <c r="AO577" s="487">
        <v>1139</v>
      </c>
      <c r="AP577" s="487">
        <v>13705</v>
      </c>
      <c r="AQ577" s="487">
        <v>-2941</v>
      </c>
      <c r="AR577" s="487">
        <v>0</v>
      </c>
      <c r="AS577" s="487">
        <v>0</v>
      </c>
      <c r="AT577" s="487">
        <v>-3660</v>
      </c>
      <c r="AU577" s="487">
        <v>0</v>
      </c>
      <c r="AV577" s="488">
        <v>7104</v>
      </c>
    </row>
    <row r="578" spans="39:48" x14ac:dyDescent="0.25">
      <c r="AM578" s="485" t="s">
        <v>325</v>
      </c>
      <c r="AN578" s="486" t="s">
        <v>326</v>
      </c>
      <c r="AO578" s="487">
        <v>0</v>
      </c>
      <c r="AP578" s="487">
        <v>13238</v>
      </c>
      <c r="AQ578" s="487">
        <v>-6221</v>
      </c>
      <c r="AR578" s="487">
        <v>0</v>
      </c>
      <c r="AS578" s="487">
        <v>0</v>
      </c>
      <c r="AT578" s="487">
        <v>-3274</v>
      </c>
      <c r="AU578" s="487">
        <v>17</v>
      </c>
      <c r="AV578" s="488">
        <v>3760</v>
      </c>
    </row>
    <row r="579" spans="39:48" x14ac:dyDescent="0.25">
      <c r="AM579" s="485" t="s">
        <v>327</v>
      </c>
      <c r="AN579" s="486" t="s">
        <v>328</v>
      </c>
      <c r="AO579" s="487">
        <v>632</v>
      </c>
      <c r="AP579" s="487">
        <v>9731</v>
      </c>
      <c r="AQ579" s="487">
        <v>-2867</v>
      </c>
      <c r="AR579" s="487">
        <v>0</v>
      </c>
      <c r="AS579" s="487">
        <v>0</v>
      </c>
      <c r="AT579" s="487">
        <v>-2056</v>
      </c>
      <c r="AU579" s="487">
        <v>-100</v>
      </c>
      <c r="AV579" s="488">
        <v>4708</v>
      </c>
    </row>
    <row r="580" spans="39:48" x14ac:dyDescent="0.25">
      <c r="AM580" s="485" t="s">
        <v>329</v>
      </c>
      <c r="AN580" s="486" t="s">
        <v>330</v>
      </c>
      <c r="AO580" s="487">
        <v>989</v>
      </c>
      <c r="AP580" s="487">
        <v>11996</v>
      </c>
      <c r="AQ580" s="487">
        <v>-3725</v>
      </c>
      <c r="AR580" s="487">
        <v>0</v>
      </c>
      <c r="AS580" s="487">
        <v>0</v>
      </c>
      <c r="AT580" s="487">
        <v>-2567</v>
      </c>
      <c r="AU580" s="487">
        <v>-6</v>
      </c>
      <c r="AV580" s="488">
        <v>5698</v>
      </c>
    </row>
    <row r="581" spans="39:48" x14ac:dyDescent="0.25">
      <c r="AM581" s="485" t="s">
        <v>331</v>
      </c>
      <c r="AN581" s="486" t="s">
        <v>332</v>
      </c>
      <c r="AO581" s="487">
        <v>1132</v>
      </c>
      <c r="AP581" s="487">
        <v>9989</v>
      </c>
      <c r="AQ581" s="487">
        <v>-2232</v>
      </c>
      <c r="AR581" s="487">
        <v>0</v>
      </c>
      <c r="AS581" s="487">
        <v>0</v>
      </c>
      <c r="AT581" s="487">
        <v>-2361</v>
      </c>
      <c r="AU581" s="487">
        <v>-34</v>
      </c>
      <c r="AV581" s="488">
        <v>5362</v>
      </c>
    </row>
    <row r="582" spans="39:48" x14ac:dyDescent="0.25">
      <c r="AM582" s="485" t="s">
        <v>333</v>
      </c>
      <c r="AN582" s="486" t="s">
        <v>334</v>
      </c>
      <c r="AO582" s="487">
        <v>1194</v>
      </c>
      <c r="AP582" s="487">
        <v>15157</v>
      </c>
      <c r="AQ582" s="487">
        <v>-4263</v>
      </c>
      <c r="AR582" s="487">
        <v>0</v>
      </c>
      <c r="AS582" s="487">
        <v>0</v>
      </c>
      <c r="AT582" s="487">
        <v>-3542</v>
      </c>
      <c r="AU582" s="487">
        <v>-63</v>
      </c>
      <c r="AV582" s="488">
        <v>7289</v>
      </c>
    </row>
    <row r="583" spans="39:48" x14ac:dyDescent="0.25">
      <c r="AM583" s="485" t="s">
        <v>335</v>
      </c>
      <c r="AN583" s="486" t="s">
        <v>336</v>
      </c>
      <c r="AO583" s="487">
        <v>436</v>
      </c>
      <c r="AP583" s="487">
        <v>7889</v>
      </c>
      <c r="AQ583" s="487">
        <v>-2929</v>
      </c>
      <c r="AR583" s="487">
        <v>0</v>
      </c>
      <c r="AS583" s="487">
        <v>0</v>
      </c>
      <c r="AT583" s="487">
        <v>-1758</v>
      </c>
      <c r="AU583" s="487">
        <v>-70</v>
      </c>
      <c r="AV583" s="488">
        <v>3132</v>
      </c>
    </row>
    <row r="584" spans="39:48" x14ac:dyDescent="0.25">
      <c r="AM584" s="485" t="s">
        <v>337</v>
      </c>
      <c r="AN584" s="486" t="s">
        <v>338</v>
      </c>
      <c r="AO584" s="487">
        <v>718</v>
      </c>
      <c r="AP584" s="487">
        <v>7295</v>
      </c>
      <c r="AQ584" s="487">
        <v>-1980</v>
      </c>
      <c r="AR584" s="487">
        <v>0</v>
      </c>
      <c r="AS584" s="487">
        <v>0</v>
      </c>
      <c r="AT584" s="487">
        <v>-1432</v>
      </c>
      <c r="AU584" s="487">
        <v>-129.32</v>
      </c>
      <c r="AV584" s="488">
        <v>3753.69</v>
      </c>
    </row>
    <row r="585" spans="39:48" x14ac:dyDescent="0.25">
      <c r="AM585" s="485" t="s">
        <v>339</v>
      </c>
      <c r="AN585" s="486" t="s">
        <v>340</v>
      </c>
      <c r="AO585" s="487">
        <v>0</v>
      </c>
      <c r="AP585" s="487">
        <v>134920</v>
      </c>
      <c r="AQ585" s="487">
        <v>-32594</v>
      </c>
      <c r="AR585" s="487">
        <v>0</v>
      </c>
      <c r="AS585" s="487">
        <v>0</v>
      </c>
      <c r="AT585" s="487">
        <v>-45827</v>
      </c>
      <c r="AU585" s="487">
        <v>-436</v>
      </c>
      <c r="AV585" s="488">
        <v>56063</v>
      </c>
    </row>
    <row r="586" spans="39:48" x14ac:dyDescent="0.25">
      <c r="AM586" s="485" t="s">
        <v>341</v>
      </c>
      <c r="AN586" s="486" t="s">
        <v>342</v>
      </c>
      <c r="AO586" s="487">
        <v>0</v>
      </c>
      <c r="AP586" s="487">
        <v>176800</v>
      </c>
      <c r="AQ586" s="487">
        <v>-54759</v>
      </c>
      <c r="AR586" s="487">
        <v>0</v>
      </c>
      <c r="AS586" s="487">
        <v>0</v>
      </c>
      <c r="AT586" s="487">
        <v>-54550</v>
      </c>
      <c r="AU586" s="487">
        <v>-1900</v>
      </c>
      <c r="AV586" s="488">
        <v>65591</v>
      </c>
    </row>
    <row r="587" spans="39:48" x14ac:dyDescent="0.25">
      <c r="AM587" s="485" t="s">
        <v>343</v>
      </c>
      <c r="AN587" s="486" t="s">
        <v>344</v>
      </c>
      <c r="AO587" s="487">
        <v>0</v>
      </c>
      <c r="AP587" s="487">
        <v>358671</v>
      </c>
      <c r="AQ587" s="487">
        <v>-77613</v>
      </c>
      <c r="AR587" s="487">
        <v>0</v>
      </c>
      <c r="AS587" s="487">
        <v>0</v>
      </c>
      <c r="AT587" s="487">
        <v>-121200</v>
      </c>
      <c r="AU587" s="487">
        <v>-1084</v>
      </c>
      <c r="AV587" s="488">
        <v>158774</v>
      </c>
    </row>
    <row r="588" spans="39:48" x14ac:dyDescent="0.25">
      <c r="AM588" s="485" t="s">
        <v>345</v>
      </c>
      <c r="AN588" s="486" t="s">
        <v>346</v>
      </c>
      <c r="AO588" s="487">
        <v>12</v>
      </c>
      <c r="AP588" s="487">
        <v>5208</v>
      </c>
      <c r="AQ588" s="487">
        <v>-1001</v>
      </c>
      <c r="AR588" s="487">
        <v>0</v>
      </c>
      <c r="AS588" s="487">
        <v>0</v>
      </c>
      <c r="AT588" s="487">
        <v>-1302</v>
      </c>
      <c r="AU588" s="487">
        <v>-12</v>
      </c>
      <c r="AV588" s="488">
        <v>2893</v>
      </c>
    </row>
    <row r="589" spans="39:48" x14ac:dyDescent="0.25">
      <c r="AM589" s="485" t="s">
        <v>347</v>
      </c>
      <c r="AN589" s="486" t="s">
        <v>348</v>
      </c>
      <c r="AO589" s="487">
        <v>1020</v>
      </c>
      <c r="AP589" s="487">
        <v>10012</v>
      </c>
      <c r="AQ589" s="487">
        <v>-648</v>
      </c>
      <c r="AR589" s="487">
        <v>0</v>
      </c>
      <c r="AS589" s="487">
        <v>0</v>
      </c>
      <c r="AT589" s="487">
        <v>-2459</v>
      </c>
      <c r="AU589" s="487">
        <v>0</v>
      </c>
      <c r="AV589" s="488">
        <v>6905</v>
      </c>
    </row>
    <row r="590" spans="39:48" x14ac:dyDescent="0.25">
      <c r="AM590" s="485" t="s">
        <v>349</v>
      </c>
      <c r="AN590" s="486" t="s">
        <v>350</v>
      </c>
      <c r="AO590" s="487">
        <v>1224</v>
      </c>
      <c r="AP590" s="487">
        <v>7136</v>
      </c>
      <c r="AQ590" s="487">
        <v>-1867</v>
      </c>
      <c r="AR590" s="487">
        <v>0</v>
      </c>
      <c r="AS590" s="487">
        <v>0</v>
      </c>
      <c r="AT590" s="487">
        <v>-1849</v>
      </c>
      <c r="AU590" s="487">
        <v>-42</v>
      </c>
      <c r="AV590" s="488">
        <v>3378</v>
      </c>
    </row>
    <row r="591" spans="39:48" x14ac:dyDescent="0.25">
      <c r="AM591" s="485" t="s">
        <v>351</v>
      </c>
      <c r="AN591" s="486" t="s">
        <v>352</v>
      </c>
      <c r="AO591" s="487">
        <v>670</v>
      </c>
      <c r="AP591" s="487">
        <v>6057</v>
      </c>
      <c r="AQ591" s="487">
        <v>-1568</v>
      </c>
      <c r="AR591" s="487">
        <v>0</v>
      </c>
      <c r="AS591" s="487">
        <v>0</v>
      </c>
      <c r="AT591" s="487">
        <v>-1295</v>
      </c>
      <c r="AU591" s="487">
        <v>7</v>
      </c>
      <c r="AV591" s="488">
        <v>3201</v>
      </c>
    </row>
    <row r="592" spans="39:48" x14ac:dyDescent="0.25">
      <c r="AM592" s="485" t="s">
        <v>353</v>
      </c>
      <c r="AN592" s="486" t="s">
        <v>354</v>
      </c>
      <c r="AO592" s="487">
        <v>2152</v>
      </c>
      <c r="AP592" s="487">
        <v>13627</v>
      </c>
      <c r="AQ592" s="487">
        <v>-4096</v>
      </c>
      <c r="AR592" s="487">
        <v>0</v>
      </c>
      <c r="AS592" s="487">
        <v>0</v>
      </c>
      <c r="AT592" s="487">
        <v>-2736</v>
      </c>
      <c r="AU592" s="487">
        <v>-106</v>
      </c>
      <c r="AV592" s="488">
        <v>6689</v>
      </c>
    </row>
    <row r="593" spans="39:48" x14ac:dyDescent="0.25">
      <c r="AM593" s="485" t="s">
        <v>355</v>
      </c>
      <c r="AN593" s="486" t="s">
        <v>356</v>
      </c>
      <c r="AO593" s="487">
        <v>29</v>
      </c>
      <c r="AP593" s="487">
        <v>9549</v>
      </c>
      <c r="AQ593" s="487">
        <v>-2659</v>
      </c>
      <c r="AR593" s="487">
        <v>0</v>
      </c>
      <c r="AS593" s="487">
        <v>0</v>
      </c>
      <c r="AT593" s="487">
        <v>-1862</v>
      </c>
      <c r="AU593" s="487">
        <v>-23</v>
      </c>
      <c r="AV593" s="488">
        <v>5005</v>
      </c>
    </row>
    <row r="594" spans="39:48" x14ac:dyDescent="0.25">
      <c r="AM594" s="485" t="s">
        <v>357</v>
      </c>
      <c r="AN594" s="486" t="s">
        <v>358</v>
      </c>
      <c r="AO594" s="487">
        <v>37</v>
      </c>
      <c r="AP594" s="487">
        <v>112068</v>
      </c>
      <c r="AQ594" s="487">
        <v>-47457</v>
      </c>
      <c r="AR594" s="487">
        <v>0</v>
      </c>
      <c r="AS594" s="487">
        <v>0</v>
      </c>
      <c r="AT594" s="487">
        <v>-32728</v>
      </c>
      <c r="AU594" s="487">
        <v>100</v>
      </c>
      <c r="AV594" s="488">
        <v>31983</v>
      </c>
    </row>
    <row r="595" spans="39:48" x14ac:dyDescent="0.25">
      <c r="AM595" s="485" t="s">
        <v>359</v>
      </c>
      <c r="AN595" s="486" t="s">
        <v>360</v>
      </c>
      <c r="AO595" s="487">
        <v>0</v>
      </c>
      <c r="AP595" s="487">
        <v>507712</v>
      </c>
      <c r="AQ595" s="487">
        <v>-218135</v>
      </c>
      <c r="AR595" s="487">
        <v>0</v>
      </c>
      <c r="AS595" s="487">
        <v>0</v>
      </c>
      <c r="AT595" s="487">
        <v>-150401</v>
      </c>
      <c r="AU595" s="487">
        <v>-1985</v>
      </c>
      <c r="AV595" s="488">
        <v>137191</v>
      </c>
    </row>
    <row r="596" spans="39:48" x14ac:dyDescent="0.25">
      <c r="AM596" s="485" t="s">
        <v>361</v>
      </c>
      <c r="AN596" s="486" t="s">
        <v>362</v>
      </c>
      <c r="AO596" s="487">
        <v>172</v>
      </c>
      <c r="AP596" s="487">
        <v>7082</v>
      </c>
      <c r="AQ596" s="487">
        <v>-2662</v>
      </c>
      <c r="AR596" s="487">
        <v>0</v>
      </c>
      <c r="AS596" s="487">
        <v>0</v>
      </c>
      <c r="AT596" s="487">
        <v>-1540</v>
      </c>
      <c r="AU596" s="487">
        <v>-6</v>
      </c>
      <c r="AV596" s="488">
        <v>2874</v>
      </c>
    </row>
    <row r="597" spans="39:48" x14ac:dyDescent="0.25">
      <c r="AM597" s="485" t="s">
        <v>363</v>
      </c>
      <c r="AN597" s="486" t="s">
        <v>364</v>
      </c>
      <c r="AO597" s="487">
        <v>84</v>
      </c>
      <c r="AP597" s="487">
        <v>13716</v>
      </c>
      <c r="AQ597" s="487">
        <v>-4637</v>
      </c>
      <c r="AR597" s="487">
        <v>0</v>
      </c>
      <c r="AS597" s="487">
        <v>0</v>
      </c>
      <c r="AT597" s="487">
        <v>-2472</v>
      </c>
      <c r="AU597" s="487">
        <v>-71</v>
      </c>
      <c r="AV597" s="488">
        <v>6536</v>
      </c>
    </row>
    <row r="598" spans="39:48" x14ac:dyDescent="0.25">
      <c r="AM598" s="485" t="s">
        <v>365</v>
      </c>
      <c r="AN598" s="486" t="s">
        <v>366</v>
      </c>
      <c r="AO598" s="487">
        <v>359</v>
      </c>
      <c r="AP598" s="487">
        <v>11805</v>
      </c>
      <c r="AQ598" s="487">
        <v>-4345</v>
      </c>
      <c r="AR598" s="487">
        <v>0</v>
      </c>
      <c r="AS598" s="487">
        <v>0</v>
      </c>
      <c r="AT598" s="487">
        <v>-2577</v>
      </c>
      <c r="AU598" s="487">
        <v>27</v>
      </c>
      <c r="AV598" s="488">
        <v>4910</v>
      </c>
    </row>
    <row r="599" spans="39:48" x14ac:dyDescent="0.25">
      <c r="AM599" s="485" t="s">
        <v>367</v>
      </c>
      <c r="AN599" s="486" t="s">
        <v>368</v>
      </c>
      <c r="AO599" s="487">
        <v>3713</v>
      </c>
      <c r="AP599" s="487">
        <v>17925</v>
      </c>
      <c r="AQ599" s="487">
        <v>-7072</v>
      </c>
      <c r="AR599" s="487">
        <v>0</v>
      </c>
      <c r="AS599" s="487">
        <v>0</v>
      </c>
      <c r="AT599" s="487">
        <v>-2681</v>
      </c>
      <c r="AU599" s="487">
        <v>-216</v>
      </c>
      <c r="AV599" s="488">
        <v>7956</v>
      </c>
    </row>
    <row r="600" spans="39:48" x14ac:dyDescent="0.25">
      <c r="AM600" s="485" t="s">
        <v>369</v>
      </c>
      <c r="AN600" s="486" t="s">
        <v>370</v>
      </c>
      <c r="AO600" s="487">
        <v>4121</v>
      </c>
      <c r="AP600" s="487">
        <v>16531</v>
      </c>
      <c r="AQ600" s="487">
        <v>-5060</v>
      </c>
      <c r="AR600" s="487">
        <v>0</v>
      </c>
      <c r="AS600" s="487">
        <v>0</v>
      </c>
      <c r="AT600" s="487">
        <v>-2521</v>
      </c>
      <c r="AU600" s="487">
        <v>-250</v>
      </c>
      <c r="AV600" s="488">
        <v>8700</v>
      </c>
    </row>
    <row r="601" spans="39:48" x14ac:dyDescent="0.25">
      <c r="AM601" s="485" t="s">
        <v>371</v>
      </c>
      <c r="AN601" s="486" t="s">
        <v>372</v>
      </c>
      <c r="AO601" s="487">
        <v>155</v>
      </c>
      <c r="AP601" s="487">
        <v>3929</v>
      </c>
      <c r="AQ601" s="487">
        <v>-1336</v>
      </c>
      <c r="AR601" s="487">
        <v>0</v>
      </c>
      <c r="AS601" s="487">
        <v>0</v>
      </c>
      <c r="AT601" s="487">
        <v>-712</v>
      </c>
      <c r="AU601" s="487">
        <v>-65</v>
      </c>
      <c r="AV601" s="488">
        <v>1816</v>
      </c>
    </row>
    <row r="602" spans="39:48" x14ac:dyDescent="0.25">
      <c r="AM602" s="485" t="s">
        <v>373</v>
      </c>
      <c r="AN602" s="486" t="s">
        <v>374</v>
      </c>
      <c r="AO602" s="487">
        <v>82</v>
      </c>
      <c r="AP602" s="487">
        <v>9692</v>
      </c>
      <c r="AQ602" s="487">
        <v>-4167</v>
      </c>
      <c r="AR602" s="487">
        <v>0</v>
      </c>
      <c r="AS602" s="487">
        <v>0</v>
      </c>
      <c r="AT602" s="487">
        <v>-1770</v>
      </c>
      <c r="AU602" s="487">
        <v>-40</v>
      </c>
      <c r="AV602" s="488">
        <v>3715</v>
      </c>
    </row>
    <row r="603" spans="39:48" x14ac:dyDescent="0.25">
      <c r="AM603" s="485" t="s">
        <v>375</v>
      </c>
      <c r="AN603" s="486" t="s">
        <v>1234</v>
      </c>
      <c r="AO603" s="487">
        <v>24</v>
      </c>
      <c r="AP603" s="487">
        <v>289518</v>
      </c>
      <c r="AQ603" s="487">
        <v>-109504</v>
      </c>
      <c r="AR603" s="487">
        <v>0</v>
      </c>
      <c r="AS603" s="487">
        <v>0</v>
      </c>
      <c r="AT603" s="487">
        <v>-83796</v>
      </c>
      <c r="AU603" s="487">
        <v>-585</v>
      </c>
      <c r="AV603" s="488">
        <v>95633</v>
      </c>
    </row>
    <row r="604" spans="39:48" x14ac:dyDescent="0.25">
      <c r="AM604" s="485" t="s">
        <v>377</v>
      </c>
      <c r="AN604" s="486" t="s">
        <v>378</v>
      </c>
      <c r="AO604" s="487">
        <v>0</v>
      </c>
      <c r="AP604" s="487">
        <v>489617</v>
      </c>
      <c r="AQ604" s="487">
        <v>-145367</v>
      </c>
      <c r="AR604" s="487">
        <v>0</v>
      </c>
      <c r="AS604" s="487">
        <v>0</v>
      </c>
      <c r="AT604" s="487">
        <v>-150987</v>
      </c>
      <c r="AU604" s="487">
        <v>-744</v>
      </c>
      <c r="AV604" s="488">
        <v>192519</v>
      </c>
    </row>
    <row r="605" spans="39:48" x14ac:dyDescent="0.25">
      <c r="AM605" s="485" t="s">
        <v>379</v>
      </c>
      <c r="AN605" s="486" t="s">
        <v>380</v>
      </c>
      <c r="AO605" s="487">
        <v>0</v>
      </c>
      <c r="AP605" s="487">
        <v>15904</v>
      </c>
      <c r="AQ605" s="487">
        <v>-6347</v>
      </c>
      <c r="AR605" s="487">
        <v>0</v>
      </c>
      <c r="AS605" s="487">
        <v>0</v>
      </c>
      <c r="AT605" s="487">
        <v>-2640</v>
      </c>
      <c r="AU605" s="487">
        <v>0</v>
      </c>
      <c r="AV605" s="488">
        <v>6917</v>
      </c>
    </row>
    <row r="606" spans="39:48" x14ac:dyDescent="0.25">
      <c r="AM606" s="485" t="s">
        <v>381</v>
      </c>
      <c r="AN606" s="486" t="s">
        <v>382</v>
      </c>
      <c r="AO606" s="487">
        <v>0</v>
      </c>
      <c r="AP606" s="487">
        <v>14147</v>
      </c>
      <c r="AQ606" s="487">
        <v>-5804</v>
      </c>
      <c r="AR606" s="487">
        <v>0</v>
      </c>
      <c r="AS606" s="487">
        <v>0</v>
      </c>
      <c r="AT606" s="487">
        <v>-2459</v>
      </c>
      <c r="AU606" s="487">
        <v>0</v>
      </c>
      <c r="AV606" s="488">
        <v>5884</v>
      </c>
    </row>
    <row r="607" spans="39:48" x14ac:dyDescent="0.25">
      <c r="AM607" s="485" t="s">
        <v>383</v>
      </c>
      <c r="AN607" s="486" t="s">
        <v>384</v>
      </c>
      <c r="AO607" s="487">
        <v>1989</v>
      </c>
      <c r="AP607" s="487">
        <v>12957</v>
      </c>
      <c r="AQ607" s="487">
        <v>-2310</v>
      </c>
      <c r="AR607" s="487">
        <v>0</v>
      </c>
      <c r="AS607" s="487">
        <v>0</v>
      </c>
      <c r="AT607" s="487">
        <v>-2683</v>
      </c>
      <c r="AU607" s="487">
        <v>-55</v>
      </c>
      <c r="AV607" s="488">
        <v>7909</v>
      </c>
    </row>
    <row r="608" spans="39:48" x14ac:dyDescent="0.25">
      <c r="AM608" s="485" t="s">
        <v>385</v>
      </c>
      <c r="AN608" s="486" t="s">
        <v>386</v>
      </c>
      <c r="AO608" s="487">
        <v>732</v>
      </c>
      <c r="AP608" s="487">
        <v>12176</v>
      </c>
      <c r="AQ608" s="487">
        <v>-3228</v>
      </c>
      <c r="AR608" s="487">
        <v>0</v>
      </c>
      <c r="AS608" s="487">
        <v>0</v>
      </c>
      <c r="AT608" s="487">
        <v>-2480</v>
      </c>
      <c r="AU608" s="487">
        <v>-56</v>
      </c>
      <c r="AV608" s="488">
        <v>6412</v>
      </c>
    </row>
    <row r="609" spans="39:48" x14ac:dyDescent="0.25">
      <c r="AM609" s="485" t="s">
        <v>387</v>
      </c>
      <c r="AN609" s="486" t="s">
        <v>388</v>
      </c>
      <c r="AO609" s="487">
        <v>3821</v>
      </c>
      <c r="AP609" s="487">
        <v>19552</v>
      </c>
      <c r="AQ609" s="487">
        <v>-2779</v>
      </c>
      <c r="AR609" s="487">
        <v>0</v>
      </c>
      <c r="AS609" s="487">
        <v>0</v>
      </c>
      <c r="AT609" s="487">
        <v>-4066</v>
      </c>
      <c r="AU609" s="487">
        <v>-37</v>
      </c>
      <c r="AV609" s="488">
        <v>12670</v>
      </c>
    </row>
    <row r="610" spans="39:48" x14ac:dyDescent="0.25">
      <c r="AM610" s="485" t="s">
        <v>389</v>
      </c>
      <c r="AN610" s="486" t="s">
        <v>390</v>
      </c>
      <c r="AO610" s="487">
        <v>153</v>
      </c>
      <c r="AP610" s="487">
        <v>192655</v>
      </c>
      <c r="AQ610" s="487">
        <v>-84639</v>
      </c>
      <c r="AR610" s="487">
        <v>0</v>
      </c>
      <c r="AS610" s="487">
        <v>0</v>
      </c>
      <c r="AT610" s="487">
        <v>-53412</v>
      </c>
      <c r="AU610" s="487">
        <v>-632</v>
      </c>
      <c r="AV610" s="488">
        <v>53972</v>
      </c>
    </row>
    <row r="611" spans="39:48" x14ac:dyDescent="0.25">
      <c r="AM611" s="485" t="s">
        <v>391</v>
      </c>
      <c r="AN611" s="486" t="s">
        <v>392</v>
      </c>
      <c r="AO611" s="487">
        <v>0</v>
      </c>
      <c r="AP611" s="487">
        <v>173505</v>
      </c>
      <c r="AQ611" s="487">
        <v>-78348</v>
      </c>
      <c r="AR611" s="487">
        <v>0</v>
      </c>
      <c r="AS611" s="487">
        <v>0</v>
      </c>
      <c r="AT611" s="487">
        <v>-48411</v>
      </c>
      <c r="AU611" s="487">
        <v>-208</v>
      </c>
      <c r="AV611" s="488">
        <v>46538</v>
      </c>
    </row>
    <row r="612" spans="39:48" x14ac:dyDescent="0.25">
      <c r="AM612" s="485" t="s">
        <v>393</v>
      </c>
      <c r="AN612" s="486" t="s">
        <v>1235</v>
      </c>
      <c r="AO612" s="487">
        <v>0</v>
      </c>
      <c r="AP612" s="487">
        <v>1313626</v>
      </c>
      <c r="AQ612" s="487">
        <v>-439902</v>
      </c>
      <c r="AR612" s="487">
        <v>0</v>
      </c>
      <c r="AS612" s="487">
        <v>0</v>
      </c>
      <c r="AT612" s="487">
        <v>-402998</v>
      </c>
      <c r="AU612" s="487">
        <v>-3611</v>
      </c>
      <c r="AV612" s="488">
        <v>467115</v>
      </c>
    </row>
    <row r="613" spans="39:48" x14ac:dyDescent="0.25">
      <c r="AM613" s="485" t="s">
        <v>395</v>
      </c>
      <c r="AN613" s="486" t="s">
        <v>396</v>
      </c>
      <c r="AO613" s="487">
        <v>263</v>
      </c>
      <c r="AP613" s="487">
        <v>26601</v>
      </c>
      <c r="AQ613" s="487">
        <v>-8305</v>
      </c>
      <c r="AR613" s="487">
        <v>0</v>
      </c>
      <c r="AS613" s="487">
        <v>0</v>
      </c>
      <c r="AT613" s="487">
        <v>-4805</v>
      </c>
      <c r="AU613" s="487">
        <v>52</v>
      </c>
      <c r="AV613" s="488">
        <v>13543</v>
      </c>
    </row>
    <row r="614" spans="39:48" x14ac:dyDescent="0.25">
      <c r="AM614" s="485" t="s">
        <v>397</v>
      </c>
      <c r="AN614" s="486" t="s">
        <v>398</v>
      </c>
      <c r="AO614" s="487">
        <v>1276</v>
      </c>
      <c r="AP614" s="487">
        <v>16391</v>
      </c>
      <c r="AQ614" s="487">
        <v>-4124</v>
      </c>
      <c r="AR614" s="487">
        <v>0</v>
      </c>
      <c r="AS614" s="487">
        <v>0</v>
      </c>
      <c r="AT614" s="487">
        <v>-3896</v>
      </c>
      <c r="AU614" s="487">
        <v>-168</v>
      </c>
      <c r="AV614" s="488">
        <v>8203</v>
      </c>
    </row>
    <row r="615" spans="39:48" x14ac:dyDescent="0.25">
      <c r="AM615" s="485" t="s">
        <v>399</v>
      </c>
      <c r="AN615" s="486" t="s">
        <v>400</v>
      </c>
      <c r="AO615" s="487">
        <v>125</v>
      </c>
      <c r="AP615" s="487">
        <v>9374</v>
      </c>
      <c r="AQ615" s="487">
        <v>-2490</v>
      </c>
      <c r="AR615" s="487">
        <v>0</v>
      </c>
      <c r="AS615" s="487">
        <v>0</v>
      </c>
      <c r="AT615" s="487">
        <v>-2008</v>
      </c>
      <c r="AU615" s="487">
        <v>-136</v>
      </c>
      <c r="AV615" s="488">
        <v>4740</v>
      </c>
    </row>
    <row r="616" spans="39:48" x14ac:dyDescent="0.25">
      <c r="AM616" s="485" t="s">
        <v>401</v>
      </c>
      <c r="AN616" s="486" t="s">
        <v>402</v>
      </c>
      <c r="AO616" s="487">
        <v>0</v>
      </c>
      <c r="AP616" s="487">
        <v>11118</v>
      </c>
      <c r="AQ616" s="487">
        <v>-2261</v>
      </c>
      <c r="AR616" s="487">
        <v>0</v>
      </c>
      <c r="AS616" s="487">
        <v>0</v>
      </c>
      <c r="AT616" s="487">
        <v>-2514</v>
      </c>
      <c r="AU616" s="487">
        <v>-120</v>
      </c>
      <c r="AV616" s="488">
        <v>6223</v>
      </c>
    </row>
    <row r="617" spans="39:48" x14ac:dyDescent="0.25">
      <c r="AM617" s="485" t="s">
        <v>403</v>
      </c>
      <c r="AN617" s="486" t="s">
        <v>404</v>
      </c>
      <c r="AO617" s="487">
        <v>1450</v>
      </c>
      <c r="AP617" s="487">
        <v>18571</v>
      </c>
      <c r="AQ617" s="487">
        <v>-3937</v>
      </c>
      <c r="AR617" s="487">
        <v>0</v>
      </c>
      <c r="AS617" s="487">
        <v>0</v>
      </c>
      <c r="AT617" s="487">
        <v>-4579</v>
      </c>
      <c r="AU617" s="487">
        <v>-78</v>
      </c>
      <c r="AV617" s="488">
        <v>9977</v>
      </c>
    </row>
    <row r="618" spans="39:48" x14ac:dyDescent="0.25">
      <c r="AM618" s="485" t="s">
        <v>405</v>
      </c>
      <c r="AN618" s="486" t="s">
        <v>406</v>
      </c>
      <c r="AO618" s="487">
        <v>599</v>
      </c>
      <c r="AP618" s="487">
        <v>19636</v>
      </c>
      <c r="AQ618" s="487">
        <v>-5917</v>
      </c>
      <c r="AR618" s="487">
        <v>0</v>
      </c>
      <c r="AS618" s="487">
        <v>0</v>
      </c>
      <c r="AT618" s="487">
        <v>-4591</v>
      </c>
      <c r="AU618" s="487">
        <v>-25</v>
      </c>
      <c r="AV618" s="488">
        <v>9103</v>
      </c>
    </row>
    <row r="619" spans="39:48" x14ac:dyDescent="0.25">
      <c r="AM619" s="485" t="s">
        <v>407</v>
      </c>
      <c r="AN619" s="486" t="s">
        <v>408</v>
      </c>
      <c r="AO619" s="487">
        <v>2367</v>
      </c>
      <c r="AP619" s="487">
        <v>16650</v>
      </c>
      <c r="AQ619" s="487">
        <v>-3799</v>
      </c>
      <c r="AR619" s="487">
        <v>0</v>
      </c>
      <c r="AS619" s="487">
        <v>0</v>
      </c>
      <c r="AT619" s="487">
        <v>-3500</v>
      </c>
      <c r="AU619" s="487">
        <v>-34</v>
      </c>
      <c r="AV619" s="488">
        <v>9317</v>
      </c>
    </row>
    <row r="620" spans="39:48" x14ac:dyDescent="0.25">
      <c r="AM620" s="485" t="s">
        <v>409</v>
      </c>
      <c r="AN620" s="486" t="s">
        <v>410</v>
      </c>
      <c r="AO620" s="487">
        <v>0</v>
      </c>
      <c r="AP620" s="487">
        <v>13900</v>
      </c>
      <c r="AQ620" s="487">
        <v>-5453</v>
      </c>
      <c r="AR620" s="487">
        <v>0</v>
      </c>
      <c r="AS620" s="487">
        <v>0</v>
      </c>
      <c r="AT620" s="487">
        <v>-2248</v>
      </c>
      <c r="AU620" s="487">
        <v>12</v>
      </c>
      <c r="AV620" s="488">
        <v>6211</v>
      </c>
    </row>
    <row r="621" spans="39:48" x14ac:dyDescent="0.25">
      <c r="AM621" s="485" t="s">
        <v>411</v>
      </c>
      <c r="AN621" s="486" t="s">
        <v>412</v>
      </c>
      <c r="AO621" s="487">
        <v>822</v>
      </c>
      <c r="AP621" s="487">
        <v>7592</v>
      </c>
      <c r="AQ621" s="487">
        <v>-1547</v>
      </c>
      <c r="AR621" s="487">
        <v>0</v>
      </c>
      <c r="AS621" s="487">
        <v>0</v>
      </c>
      <c r="AT621" s="487">
        <v>-1734</v>
      </c>
      <c r="AU621" s="487">
        <v>-13</v>
      </c>
      <c r="AV621" s="488">
        <v>4298</v>
      </c>
    </row>
    <row r="622" spans="39:48" x14ac:dyDescent="0.25">
      <c r="AM622" s="485" t="s">
        <v>413</v>
      </c>
      <c r="AN622" s="486" t="s">
        <v>414</v>
      </c>
      <c r="AO622" s="487">
        <v>816</v>
      </c>
      <c r="AP622" s="487">
        <v>9480</v>
      </c>
      <c r="AQ622" s="487">
        <v>-1406</v>
      </c>
      <c r="AR622" s="487">
        <v>0</v>
      </c>
      <c r="AS622" s="487">
        <v>0</v>
      </c>
      <c r="AT622" s="487">
        <v>-2278</v>
      </c>
      <c r="AU622" s="487">
        <v>0</v>
      </c>
      <c r="AV622" s="488">
        <v>5796</v>
      </c>
    </row>
    <row r="623" spans="39:48" x14ac:dyDescent="0.25">
      <c r="AM623" s="485" t="s">
        <v>415</v>
      </c>
      <c r="AN623" s="486" t="s">
        <v>416</v>
      </c>
      <c r="AO623" s="487">
        <v>1039</v>
      </c>
      <c r="AP623" s="487">
        <v>17707</v>
      </c>
      <c r="AQ623" s="487">
        <v>-6231</v>
      </c>
      <c r="AR623" s="487">
        <v>0</v>
      </c>
      <c r="AS623" s="487">
        <v>0</v>
      </c>
      <c r="AT623" s="487">
        <v>-4069</v>
      </c>
      <c r="AU623" s="487">
        <v>-120</v>
      </c>
      <c r="AV623" s="488">
        <v>7287</v>
      </c>
    </row>
    <row r="624" spans="39:48" x14ac:dyDescent="0.25">
      <c r="AM624" s="485" t="s">
        <v>417</v>
      </c>
      <c r="AN624" s="486" t="s">
        <v>418</v>
      </c>
      <c r="AO624" s="487">
        <v>1479</v>
      </c>
      <c r="AP624" s="487">
        <v>8847</v>
      </c>
      <c r="AQ624" s="487">
        <v>-1587</v>
      </c>
      <c r="AR624" s="487">
        <v>0</v>
      </c>
      <c r="AS624" s="487">
        <v>0</v>
      </c>
      <c r="AT624" s="487">
        <v>-2023</v>
      </c>
      <c r="AU624" s="487">
        <v>-20</v>
      </c>
      <c r="AV624" s="488">
        <v>5217</v>
      </c>
    </row>
    <row r="625" spans="39:48" x14ac:dyDescent="0.25">
      <c r="AM625" s="485" t="s">
        <v>419</v>
      </c>
      <c r="AN625" s="486" t="s">
        <v>420</v>
      </c>
      <c r="AO625" s="487">
        <v>0</v>
      </c>
      <c r="AP625" s="487">
        <v>549580</v>
      </c>
      <c r="AQ625" s="487">
        <v>-172792</v>
      </c>
      <c r="AR625" s="487">
        <v>0</v>
      </c>
      <c r="AS625" s="487">
        <v>0</v>
      </c>
      <c r="AT625" s="487">
        <v>-179581</v>
      </c>
      <c r="AU625" s="487">
        <v>-999</v>
      </c>
      <c r="AV625" s="488">
        <v>196208</v>
      </c>
    </row>
    <row r="626" spans="39:48" x14ac:dyDescent="0.25">
      <c r="AM626" s="485" t="s">
        <v>421</v>
      </c>
      <c r="AN626" s="486" t="s">
        <v>422</v>
      </c>
      <c r="AO626" s="487">
        <v>128</v>
      </c>
      <c r="AP626" s="487">
        <v>14336</v>
      </c>
      <c r="AQ626" s="487">
        <v>-4425</v>
      </c>
      <c r="AR626" s="487">
        <v>0</v>
      </c>
      <c r="AS626" s="487">
        <v>0</v>
      </c>
      <c r="AT626" s="487">
        <v>-3176</v>
      </c>
      <c r="AU626" s="487">
        <v>-33</v>
      </c>
      <c r="AV626" s="488">
        <v>6702</v>
      </c>
    </row>
    <row r="627" spans="39:48" x14ac:dyDescent="0.25">
      <c r="AM627" s="485" t="s">
        <v>423</v>
      </c>
      <c r="AN627" s="486" t="s">
        <v>424</v>
      </c>
      <c r="AO627" s="487">
        <v>1473</v>
      </c>
      <c r="AP627" s="487">
        <v>10638</v>
      </c>
      <c r="AQ627" s="487">
        <v>-2192</v>
      </c>
      <c r="AR627" s="487">
        <v>0</v>
      </c>
      <c r="AS627" s="487">
        <v>0</v>
      </c>
      <c r="AT627" s="487">
        <v>-2360</v>
      </c>
      <c r="AU627" s="487">
        <v>-37</v>
      </c>
      <c r="AV627" s="488">
        <v>6049</v>
      </c>
    </row>
    <row r="628" spans="39:48" x14ac:dyDescent="0.25">
      <c r="AM628" s="485" t="s">
        <v>425</v>
      </c>
      <c r="AN628" s="486" t="s">
        <v>426</v>
      </c>
      <c r="AO628" s="487">
        <v>1106</v>
      </c>
      <c r="AP628" s="487">
        <v>10339</v>
      </c>
      <c r="AQ628" s="487">
        <v>-2686</v>
      </c>
      <c r="AR628" s="487">
        <v>0</v>
      </c>
      <c r="AS628" s="487">
        <v>0</v>
      </c>
      <c r="AT628" s="487">
        <v>-2316</v>
      </c>
      <c r="AU628" s="487">
        <v>0</v>
      </c>
      <c r="AV628" s="488">
        <v>5337</v>
      </c>
    </row>
    <row r="629" spans="39:48" x14ac:dyDescent="0.25">
      <c r="AM629" s="485" t="s">
        <v>427</v>
      </c>
      <c r="AN629" s="486" t="s">
        <v>428</v>
      </c>
      <c r="AO629" s="487">
        <v>134</v>
      </c>
      <c r="AP629" s="487">
        <v>15038</v>
      </c>
      <c r="AQ629" s="487">
        <v>-6204</v>
      </c>
      <c r="AR629" s="487">
        <v>0</v>
      </c>
      <c r="AS629" s="487">
        <v>0</v>
      </c>
      <c r="AT629" s="487">
        <v>-3183</v>
      </c>
      <c r="AU629" s="487">
        <v>-50</v>
      </c>
      <c r="AV629" s="488">
        <v>5601</v>
      </c>
    </row>
    <row r="630" spans="39:48" x14ac:dyDescent="0.25">
      <c r="AM630" s="485" t="s">
        <v>429</v>
      </c>
      <c r="AN630" s="486" t="s">
        <v>430</v>
      </c>
      <c r="AO630" s="487">
        <v>1772</v>
      </c>
      <c r="AP630" s="487">
        <v>14239</v>
      </c>
      <c r="AQ630" s="487">
        <v>-2459</v>
      </c>
      <c r="AR630" s="487">
        <v>0</v>
      </c>
      <c r="AS630" s="487">
        <v>0</v>
      </c>
      <c r="AT630" s="487">
        <v>-3142</v>
      </c>
      <c r="AU630" s="487">
        <v>-9</v>
      </c>
      <c r="AV630" s="488">
        <v>8629</v>
      </c>
    </row>
    <row r="631" spans="39:48" x14ac:dyDescent="0.25">
      <c r="AM631" s="485" t="s">
        <v>431</v>
      </c>
      <c r="AN631" s="486" t="s">
        <v>432</v>
      </c>
      <c r="AO631" s="487">
        <v>897</v>
      </c>
      <c r="AP631" s="487">
        <v>7697</v>
      </c>
      <c r="AQ631" s="487">
        <v>-2123</v>
      </c>
      <c r="AR631" s="487">
        <v>0</v>
      </c>
      <c r="AS631" s="487">
        <v>0</v>
      </c>
      <c r="AT631" s="487">
        <v>-2242</v>
      </c>
      <c r="AU631" s="487">
        <v>-26</v>
      </c>
      <c r="AV631" s="488">
        <v>3306</v>
      </c>
    </row>
    <row r="632" spans="39:48" x14ac:dyDescent="0.25">
      <c r="AM632" s="485" t="s">
        <v>433</v>
      </c>
      <c r="AN632" s="486" t="s">
        <v>434</v>
      </c>
      <c r="AO632" s="487">
        <v>113</v>
      </c>
      <c r="AP632" s="487">
        <v>217380</v>
      </c>
      <c r="AQ632" s="487">
        <v>-98833</v>
      </c>
      <c r="AR632" s="487">
        <v>0</v>
      </c>
      <c r="AS632" s="487">
        <v>0</v>
      </c>
      <c r="AT632" s="487">
        <v>-62893</v>
      </c>
      <c r="AU632" s="487">
        <v>-219.49</v>
      </c>
      <c r="AV632" s="488">
        <v>55434.52</v>
      </c>
    </row>
    <row r="633" spans="39:48" x14ac:dyDescent="0.25">
      <c r="AM633" s="485" t="s">
        <v>435</v>
      </c>
      <c r="AN633" s="486" t="s">
        <v>436</v>
      </c>
      <c r="AO633" s="487">
        <v>0</v>
      </c>
      <c r="AP633" s="487">
        <v>254122</v>
      </c>
      <c r="AQ633" s="487">
        <v>-111614</v>
      </c>
      <c r="AR633" s="487">
        <v>0</v>
      </c>
      <c r="AS633" s="487">
        <v>0</v>
      </c>
      <c r="AT633" s="487">
        <v>-73665</v>
      </c>
      <c r="AU633" s="487">
        <v>153.4</v>
      </c>
      <c r="AV633" s="488">
        <v>68996.399999999994</v>
      </c>
    </row>
    <row r="634" spans="39:48" x14ac:dyDescent="0.25">
      <c r="AM634" s="485" t="s">
        <v>437</v>
      </c>
      <c r="AN634" s="486" t="s">
        <v>438</v>
      </c>
      <c r="AO634" s="487">
        <v>0</v>
      </c>
      <c r="AP634" s="487">
        <v>1107865</v>
      </c>
      <c r="AQ634" s="487">
        <v>-304804</v>
      </c>
      <c r="AR634" s="487">
        <v>0</v>
      </c>
      <c r="AS634" s="487">
        <v>0</v>
      </c>
      <c r="AT634" s="487">
        <v>-380761</v>
      </c>
      <c r="AU634" s="487">
        <v>-1847</v>
      </c>
      <c r="AV634" s="488">
        <v>420454</v>
      </c>
    </row>
    <row r="635" spans="39:48" x14ac:dyDescent="0.25">
      <c r="AM635" s="485" t="s">
        <v>439</v>
      </c>
      <c r="AN635" s="486" t="s">
        <v>440</v>
      </c>
      <c r="AO635" s="487">
        <v>756</v>
      </c>
      <c r="AP635" s="487">
        <v>14745</v>
      </c>
      <c r="AQ635" s="487">
        <v>-4061</v>
      </c>
      <c r="AR635" s="487">
        <v>0</v>
      </c>
      <c r="AS635" s="487">
        <v>0</v>
      </c>
      <c r="AT635" s="487">
        <v>-4461</v>
      </c>
      <c r="AU635" s="487">
        <v>-50</v>
      </c>
      <c r="AV635" s="488">
        <v>6173</v>
      </c>
    </row>
    <row r="636" spans="39:48" x14ac:dyDescent="0.25">
      <c r="AM636" s="485" t="s">
        <v>441</v>
      </c>
      <c r="AN636" s="486" t="s">
        <v>442</v>
      </c>
      <c r="AO636" s="487">
        <v>2037</v>
      </c>
      <c r="AP636" s="487">
        <v>13184</v>
      </c>
      <c r="AQ636" s="487">
        <v>-2188</v>
      </c>
      <c r="AR636" s="487">
        <v>0</v>
      </c>
      <c r="AS636" s="487">
        <v>0</v>
      </c>
      <c r="AT636" s="487">
        <v>-3183</v>
      </c>
      <c r="AU636" s="487">
        <v>0</v>
      </c>
      <c r="AV636" s="488">
        <v>7813</v>
      </c>
    </row>
    <row r="637" spans="39:48" x14ac:dyDescent="0.25">
      <c r="AM637" s="485" t="s">
        <v>443</v>
      </c>
      <c r="AN637" s="486" t="s">
        <v>444</v>
      </c>
      <c r="AO637" s="487">
        <v>1690</v>
      </c>
      <c r="AP637" s="487">
        <v>13461</v>
      </c>
      <c r="AQ637" s="487">
        <v>-3026</v>
      </c>
      <c r="AR637" s="487">
        <v>0</v>
      </c>
      <c r="AS637" s="487">
        <v>0</v>
      </c>
      <c r="AT637" s="487">
        <v>-3348</v>
      </c>
      <c r="AU637" s="487">
        <v>-100</v>
      </c>
      <c r="AV637" s="488">
        <v>6987</v>
      </c>
    </row>
    <row r="638" spans="39:48" x14ac:dyDescent="0.25">
      <c r="AM638" s="485" t="s">
        <v>445</v>
      </c>
      <c r="AN638" s="486" t="s">
        <v>446</v>
      </c>
      <c r="AO638" s="487">
        <v>0</v>
      </c>
      <c r="AP638" s="487">
        <v>10336</v>
      </c>
      <c r="AQ638" s="487">
        <v>-1989</v>
      </c>
      <c r="AR638" s="487">
        <v>0</v>
      </c>
      <c r="AS638" s="487">
        <v>0</v>
      </c>
      <c r="AT638" s="487">
        <v>-3147</v>
      </c>
      <c r="AU638" s="487">
        <v>25</v>
      </c>
      <c r="AV638" s="488">
        <v>5225</v>
      </c>
    </row>
    <row r="639" spans="39:48" x14ac:dyDescent="0.25">
      <c r="AM639" s="485" t="s">
        <v>447</v>
      </c>
      <c r="AN639" s="486" t="s">
        <v>448</v>
      </c>
      <c r="AO639" s="487">
        <v>0</v>
      </c>
      <c r="AP639" s="487">
        <v>10900</v>
      </c>
      <c r="AQ639" s="487">
        <v>-3978</v>
      </c>
      <c r="AR639" s="487">
        <v>0</v>
      </c>
      <c r="AS639" s="487">
        <v>0</v>
      </c>
      <c r="AT639" s="487">
        <v>-2235</v>
      </c>
      <c r="AU639" s="487">
        <v>-20</v>
      </c>
      <c r="AV639" s="488">
        <v>4667</v>
      </c>
    </row>
    <row r="640" spans="39:48" x14ac:dyDescent="0.25">
      <c r="AM640" s="485" t="s">
        <v>449</v>
      </c>
      <c r="AN640" s="486" t="s">
        <v>450</v>
      </c>
      <c r="AO640" s="487">
        <v>1187</v>
      </c>
      <c r="AP640" s="487">
        <v>9864</v>
      </c>
      <c r="AQ640" s="487">
        <v>-948</v>
      </c>
      <c r="AR640" s="487">
        <v>0</v>
      </c>
      <c r="AS640" s="487">
        <v>0</v>
      </c>
      <c r="AT640" s="487">
        <v>-2475</v>
      </c>
      <c r="AU640" s="487">
        <v>-107</v>
      </c>
      <c r="AV640" s="488">
        <v>6334</v>
      </c>
    </row>
    <row r="641" spans="39:48" x14ac:dyDescent="0.25">
      <c r="AM641" s="485" t="s">
        <v>451</v>
      </c>
      <c r="AN641" s="486" t="s">
        <v>452</v>
      </c>
      <c r="AO641" s="487">
        <v>0</v>
      </c>
      <c r="AP641" s="487">
        <v>15291</v>
      </c>
      <c r="AQ641" s="487">
        <v>-5127</v>
      </c>
      <c r="AR641" s="487">
        <v>0</v>
      </c>
      <c r="AS641" s="487">
        <v>0</v>
      </c>
      <c r="AT641" s="487">
        <v>-3359</v>
      </c>
      <c r="AU641" s="487">
        <v>-6</v>
      </c>
      <c r="AV641" s="488">
        <v>6799</v>
      </c>
    </row>
    <row r="642" spans="39:48" x14ac:dyDescent="0.25">
      <c r="AM642" s="485" t="s">
        <v>453</v>
      </c>
      <c r="AN642" s="486" t="s">
        <v>454</v>
      </c>
      <c r="AO642" s="487">
        <v>3612</v>
      </c>
      <c r="AP642" s="487">
        <v>23056</v>
      </c>
      <c r="AQ642" s="487">
        <v>-4584</v>
      </c>
      <c r="AR642" s="487">
        <v>0</v>
      </c>
      <c r="AS642" s="487">
        <v>0</v>
      </c>
      <c r="AT642" s="487">
        <v>-4945</v>
      </c>
      <c r="AU642" s="487">
        <v>-182</v>
      </c>
      <c r="AV642" s="488">
        <v>13345</v>
      </c>
    </row>
    <row r="643" spans="39:48" x14ac:dyDescent="0.25">
      <c r="AM643" s="485" t="s">
        <v>455</v>
      </c>
      <c r="AN643" s="486" t="s">
        <v>456</v>
      </c>
      <c r="AO643" s="487">
        <v>0</v>
      </c>
      <c r="AP643" s="487">
        <v>10900</v>
      </c>
      <c r="AQ643" s="487">
        <v>-3590</v>
      </c>
      <c r="AR643" s="487">
        <v>0</v>
      </c>
      <c r="AS643" s="487">
        <v>0</v>
      </c>
      <c r="AT643" s="487">
        <v>-2600</v>
      </c>
      <c r="AU643" s="487">
        <v>-1</v>
      </c>
      <c r="AV643" s="488">
        <v>4709</v>
      </c>
    </row>
    <row r="644" spans="39:48" x14ac:dyDescent="0.25">
      <c r="AM644" s="485" t="s">
        <v>457</v>
      </c>
      <c r="AN644" s="486" t="s">
        <v>458</v>
      </c>
      <c r="AO644" s="487">
        <v>757</v>
      </c>
      <c r="AP644" s="487">
        <v>11059</v>
      </c>
      <c r="AQ644" s="487">
        <v>-2458</v>
      </c>
      <c r="AR644" s="487">
        <v>0</v>
      </c>
      <c r="AS644" s="487">
        <v>0</v>
      </c>
      <c r="AT644" s="487">
        <v>-3214</v>
      </c>
      <c r="AU644" s="487">
        <v>53</v>
      </c>
      <c r="AV644" s="488">
        <v>5440</v>
      </c>
    </row>
    <row r="645" spans="39:48" x14ac:dyDescent="0.25">
      <c r="AM645" s="485" t="s">
        <v>459</v>
      </c>
      <c r="AN645" s="486" t="s">
        <v>460</v>
      </c>
      <c r="AO645" s="487">
        <v>1454</v>
      </c>
      <c r="AP645" s="487">
        <v>13129</v>
      </c>
      <c r="AQ645" s="487">
        <v>-2944</v>
      </c>
      <c r="AR645" s="487">
        <v>0</v>
      </c>
      <c r="AS645" s="487">
        <v>0</v>
      </c>
      <c r="AT645" s="487">
        <v>-3167</v>
      </c>
      <c r="AU645" s="487">
        <v>-15</v>
      </c>
      <c r="AV645" s="488">
        <v>7003</v>
      </c>
    </row>
    <row r="646" spans="39:48" x14ac:dyDescent="0.25">
      <c r="AM646" s="485" t="s">
        <v>461</v>
      </c>
      <c r="AN646" s="486" t="s">
        <v>462</v>
      </c>
      <c r="AO646" s="487">
        <v>1979</v>
      </c>
      <c r="AP646" s="487">
        <v>186868</v>
      </c>
      <c r="AQ646" s="487">
        <v>-58688</v>
      </c>
      <c r="AR646" s="487">
        <v>0</v>
      </c>
      <c r="AS646" s="487">
        <v>0</v>
      </c>
      <c r="AT646" s="487">
        <v>-58954</v>
      </c>
      <c r="AU646" s="487">
        <v>-300</v>
      </c>
      <c r="AV646" s="488">
        <v>68926</v>
      </c>
    </row>
    <row r="647" spans="39:48" x14ac:dyDescent="0.25">
      <c r="AM647" s="485" t="s">
        <v>463</v>
      </c>
      <c r="AN647" s="486" t="s">
        <v>464</v>
      </c>
      <c r="AO647" s="487">
        <v>0</v>
      </c>
      <c r="AP647" s="487">
        <v>482154</v>
      </c>
      <c r="AQ647" s="487">
        <v>-139952</v>
      </c>
      <c r="AR647" s="487">
        <v>0</v>
      </c>
      <c r="AS647" s="487">
        <v>0</v>
      </c>
      <c r="AT647" s="487">
        <v>-167180</v>
      </c>
      <c r="AU647" s="487">
        <v>-589</v>
      </c>
      <c r="AV647" s="488">
        <v>174433</v>
      </c>
    </row>
    <row r="648" spans="39:48" x14ac:dyDescent="0.25">
      <c r="AM648" s="485" t="s">
        <v>465</v>
      </c>
      <c r="AN648" s="486" t="s">
        <v>466</v>
      </c>
      <c r="AO648" s="487">
        <v>447</v>
      </c>
      <c r="AP648" s="487">
        <v>10009</v>
      </c>
      <c r="AQ648" s="487">
        <v>-1490</v>
      </c>
      <c r="AR648" s="487">
        <v>0</v>
      </c>
      <c r="AS648" s="487">
        <v>0</v>
      </c>
      <c r="AT648" s="487">
        <v>-2600</v>
      </c>
      <c r="AU648" s="487">
        <v>0</v>
      </c>
      <c r="AV648" s="488">
        <v>5919</v>
      </c>
    </row>
    <row r="649" spans="39:48" x14ac:dyDescent="0.25">
      <c r="AM649" s="485" t="s">
        <v>467</v>
      </c>
      <c r="AN649" s="486" t="s">
        <v>468</v>
      </c>
      <c r="AO649" s="487">
        <v>5</v>
      </c>
      <c r="AP649" s="487">
        <v>10075</v>
      </c>
      <c r="AQ649" s="487">
        <v>-3114</v>
      </c>
      <c r="AR649" s="487">
        <v>0</v>
      </c>
      <c r="AS649" s="487">
        <v>0</v>
      </c>
      <c r="AT649" s="487">
        <v>-2288</v>
      </c>
      <c r="AU649" s="487">
        <v>-18</v>
      </c>
      <c r="AV649" s="488">
        <v>4655</v>
      </c>
    </row>
    <row r="650" spans="39:48" x14ac:dyDescent="0.25">
      <c r="AM650" s="485" t="s">
        <v>469</v>
      </c>
      <c r="AN650" s="486" t="s">
        <v>470</v>
      </c>
      <c r="AO650" s="487">
        <v>68</v>
      </c>
      <c r="AP650" s="487">
        <v>11280</v>
      </c>
      <c r="AQ650" s="487">
        <v>-4186</v>
      </c>
      <c r="AR650" s="487">
        <v>0</v>
      </c>
      <c r="AS650" s="487">
        <v>0</v>
      </c>
      <c r="AT650" s="487">
        <v>-2701</v>
      </c>
      <c r="AU650" s="487">
        <v>-18</v>
      </c>
      <c r="AV650" s="488">
        <v>4375</v>
      </c>
    </row>
    <row r="651" spans="39:48" x14ac:dyDescent="0.25">
      <c r="AM651" s="485" t="s">
        <v>471</v>
      </c>
      <c r="AN651" s="486" t="s">
        <v>472</v>
      </c>
      <c r="AO651" s="487">
        <v>1429</v>
      </c>
      <c r="AP651" s="487">
        <v>11836</v>
      </c>
      <c r="AQ651" s="487">
        <v>-2523</v>
      </c>
      <c r="AR651" s="487">
        <v>0</v>
      </c>
      <c r="AS651" s="487">
        <v>0</v>
      </c>
      <c r="AT651" s="487">
        <v>-3321</v>
      </c>
      <c r="AU651" s="487">
        <v>0</v>
      </c>
      <c r="AV651" s="488">
        <v>5992</v>
      </c>
    </row>
    <row r="652" spans="39:48" x14ac:dyDescent="0.25">
      <c r="AM652" s="485" t="s">
        <v>473</v>
      </c>
      <c r="AN652" s="486" t="s">
        <v>474</v>
      </c>
      <c r="AO652" s="487">
        <v>335</v>
      </c>
      <c r="AP652" s="487">
        <v>12418</v>
      </c>
      <c r="AQ652" s="487">
        <v>-3252</v>
      </c>
      <c r="AR652" s="487">
        <v>0</v>
      </c>
      <c r="AS652" s="487">
        <v>0</v>
      </c>
      <c r="AT652" s="487">
        <v>-2825</v>
      </c>
      <c r="AU652" s="487">
        <v>-50</v>
      </c>
      <c r="AV652" s="488">
        <v>6291</v>
      </c>
    </row>
    <row r="653" spans="39:48" x14ac:dyDescent="0.25">
      <c r="AM653" s="485" t="s">
        <v>475</v>
      </c>
      <c r="AN653" s="486" t="s">
        <v>1236</v>
      </c>
      <c r="AO653" s="487">
        <v>1474</v>
      </c>
      <c r="AP653" s="487">
        <v>8838</v>
      </c>
      <c r="AQ653" s="487">
        <v>-1854</v>
      </c>
      <c r="AR653" s="487">
        <v>0</v>
      </c>
      <c r="AS653" s="487">
        <v>0</v>
      </c>
      <c r="AT653" s="487">
        <v>-2130</v>
      </c>
      <c r="AU653" s="487">
        <v>-20</v>
      </c>
      <c r="AV653" s="488">
        <v>4834</v>
      </c>
    </row>
    <row r="654" spans="39:48" x14ac:dyDescent="0.25">
      <c r="AM654" s="485" t="s">
        <v>477</v>
      </c>
      <c r="AN654" s="486" t="s">
        <v>478</v>
      </c>
      <c r="AO654" s="487">
        <v>0</v>
      </c>
      <c r="AP654" s="487">
        <v>1074502</v>
      </c>
      <c r="AQ654" s="487">
        <v>-342890</v>
      </c>
      <c r="AR654" s="487">
        <v>0</v>
      </c>
      <c r="AS654" s="487">
        <v>0</v>
      </c>
      <c r="AT654" s="487">
        <v>-328840</v>
      </c>
      <c r="AU654" s="487">
        <v>-2803</v>
      </c>
      <c r="AV654" s="488">
        <v>399969</v>
      </c>
    </row>
    <row r="655" spans="39:48" x14ac:dyDescent="0.25">
      <c r="AM655" s="485" t="s">
        <v>479</v>
      </c>
      <c r="AN655" s="486" t="s">
        <v>480</v>
      </c>
      <c r="AO655" s="487">
        <v>0</v>
      </c>
      <c r="AP655" s="487">
        <v>9208</v>
      </c>
      <c r="AQ655" s="487">
        <v>-3320</v>
      </c>
      <c r="AR655" s="487">
        <v>0</v>
      </c>
      <c r="AS655" s="487">
        <v>0</v>
      </c>
      <c r="AT655" s="487">
        <v>-2508</v>
      </c>
      <c r="AU655" s="487">
        <v>-32</v>
      </c>
      <c r="AV655" s="488">
        <v>3348</v>
      </c>
    </row>
    <row r="656" spans="39:48" x14ac:dyDescent="0.25">
      <c r="AM656" s="485" t="s">
        <v>481</v>
      </c>
      <c r="AN656" s="486" t="s">
        <v>482</v>
      </c>
      <c r="AO656" s="487">
        <v>500</v>
      </c>
      <c r="AP656" s="487">
        <v>16700</v>
      </c>
      <c r="AQ656" s="487">
        <v>-4407</v>
      </c>
      <c r="AR656" s="487">
        <v>0</v>
      </c>
      <c r="AS656" s="487">
        <v>0</v>
      </c>
      <c r="AT656" s="487">
        <v>-3986</v>
      </c>
      <c r="AU656" s="487">
        <v>-119</v>
      </c>
      <c r="AV656" s="488">
        <v>8188</v>
      </c>
    </row>
    <row r="657" spans="39:48" x14ac:dyDescent="0.25">
      <c r="AM657" s="485" t="s">
        <v>483</v>
      </c>
      <c r="AN657" s="486" t="s">
        <v>484</v>
      </c>
      <c r="AO657" s="487">
        <v>2565</v>
      </c>
      <c r="AP657" s="487">
        <v>16823</v>
      </c>
      <c r="AQ657" s="487">
        <v>-3286</v>
      </c>
      <c r="AR657" s="487">
        <v>0</v>
      </c>
      <c r="AS657" s="487">
        <v>0</v>
      </c>
      <c r="AT657" s="487">
        <v>-3777</v>
      </c>
      <c r="AU657" s="487">
        <v>0</v>
      </c>
      <c r="AV657" s="488">
        <v>9760</v>
      </c>
    </row>
    <row r="658" spans="39:48" x14ac:dyDescent="0.25">
      <c r="AM658" s="485" t="s">
        <v>485</v>
      </c>
      <c r="AN658" s="486" t="s">
        <v>486</v>
      </c>
      <c r="AO658" s="487">
        <v>791</v>
      </c>
      <c r="AP658" s="487">
        <v>13077</v>
      </c>
      <c r="AQ658" s="487">
        <v>-4213</v>
      </c>
      <c r="AR658" s="487">
        <v>0</v>
      </c>
      <c r="AS658" s="487">
        <v>0</v>
      </c>
      <c r="AT658" s="487">
        <v>-2708</v>
      </c>
      <c r="AU658" s="487">
        <v>7</v>
      </c>
      <c r="AV658" s="488">
        <v>6163</v>
      </c>
    </row>
    <row r="659" spans="39:48" x14ac:dyDescent="0.25">
      <c r="AM659" s="485" t="s">
        <v>487</v>
      </c>
      <c r="AN659" s="486" t="s">
        <v>488</v>
      </c>
      <c r="AO659" s="487">
        <v>780</v>
      </c>
      <c r="AP659" s="487">
        <v>15190</v>
      </c>
      <c r="AQ659" s="487">
        <v>-3184</v>
      </c>
      <c r="AR659" s="487">
        <v>0</v>
      </c>
      <c r="AS659" s="487">
        <v>0</v>
      </c>
      <c r="AT659" s="487">
        <v>-3440</v>
      </c>
      <c r="AU659" s="487">
        <v>-75</v>
      </c>
      <c r="AV659" s="488">
        <v>8491</v>
      </c>
    </row>
    <row r="660" spans="39:48" x14ac:dyDescent="0.25">
      <c r="AM660" s="485" t="s">
        <v>489</v>
      </c>
      <c r="AN660" s="486" t="s">
        <v>490</v>
      </c>
      <c r="AO660" s="487">
        <v>1712</v>
      </c>
      <c r="AP660" s="487">
        <v>17535</v>
      </c>
      <c r="AQ660" s="487">
        <v>-2741</v>
      </c>
      <c r="AR660" s="487">
        <v>0</v>
      </c>
      <c r="AS660" s="487">
        <v>0</v>
      </c>
      <c r="AT660" s="487">
        <v>-3801</v>
      </c>
      <c r="AU660" s="487">
        <v>-84</v>
      </c>
      <c r="AV660" s="488">
        <v>10909</v>
      </c>
    </row>
    <row r="661" spans="39:48" x14ac:dyDescent="0.25">
      <c r="AM661" s="485" t="s">
        <v>491</v>
      </c>
      <c r="AN661" s="486" t="s">
        <v>492</v>
      </c>
      <c r="AO661" s="487">
        <v>0</v>
      </c>
      <c r="AP661" s="487">
        <v>10840</v>
      </c>
      <c r="AQ661" s="487">
        <v>-3935</v>
      </c>
      <c r="AR661" s="487">
        <v>0</v>
      </c>
      <c r="AS661" s="487">
        <v>0</v>
      </c>
      <c r="AT661" s="487">
        <v>-2301</v>
      </c>
      <c r="AU661" s="487">
        <v>-63</v>
      </c>
      <c r="AV661" s="488">
        <v>4541</v>
      </c>
    </row>
    <row r="662" spans="39:48" x14ac:dyDescent="0.25">
      <c r="AM662" s="485" t="s">
        <v>493</v>
      </c>
      <c r="AN662" s="486" t="s">
        <v>494</v>
      </c>
      <c r="AO662" s="487">
        <v>915</v>
      </c>
      <c r="AP662" s="487">
        <v>11521</v>
      </c>
      <c r="AQ662" s="487">
        <v>-2486</v>
      </c>
      <c r="AR662" s="487">
        <v>0</v>
      </c>
      <c r="AS662" s="487">
        <v>0</v>
      </c>
      <c r="AT662" s="487">
        <v>-2423</v>
      </c>
      <c r="AU662" s="487">
        <v>18</v>
      </c>
      <c r="AV662" s="488">
        <v>6630</v>
      </c>
    </row>
    <row r="663" spans="39:48" x14ac:dyDescent="0.25">
      <c r="AM663" s="485" t="s">
        <v>495</v>
      </c>
      <c r="AN663" s="486" t="s">
        <v>496</v>
      </c>
      <c r="AO663" s="487">
        <v>0</v>
      </c>
      <c r="AP663" s="487">
        <v>14295</v>
      </c>
      <c r="AQ663" s="487">
        <v>-4750</v>
      </c>
      <c r="AR663" s="487">
        <v>0</v>
      </c>
      <c r="AS663" s="487">
        <v>0</v>
      </c>
      <c r="AT663" s="487">
        <v>-2295</v>
      </c>
      <c r="AU663" s="487">
        <v>-32</v>
      </c>
      <c r="AV663" s="488">
        <v>7218</v>
      </c>
    </row>
    <row r="664" spans="39:48" x14ac:dyDescent="0.25">
      <c r="AM664" s="485" t="s">
        <v>497</v>
      </c>
      <c r="AN664" s="486" t="s">
        <v>498</v>
      </c>
      <c r="AO664" s="487">
        <v>1144</v>
      </c>
      <c r="AP664" s="487">
        <v>14032</v>
      </c>
      <c r="AQ664" s="487">
        <v>-3077</v>
      </c>
      <c r="AR664" s="487">
        <v>0</v>
      </c>
      <c r="AS664" s="487">
        <v>0</v>
      </c>
      <c r="AT664" s="487">
        <v>-2826</v>
      </c>
      <c r="AU664" s="487">
        <v>-112</v>
      </c>
      <c r="AV664" s="488">
        <v>8017</v>
      </c>
    </row>
    <row r="665" spans="39:48" x14ac:dyDescent="0.25">
      <c r="AM665" s="485" t="s">
        <v>499</v>
      </c>
      <c r="AN665" s="486" t="s">
        <v>500</v>
      </c>
      <c r="AO665" s="487">
        <v>3605</v>
      </c>
      <c r="AP665" s="487">
        <v>339554</v>
      </c>
      <c r="AQ665" s="487">
        <v>-113125</v>
      </c>
      <c r="AR665" s="487">
        <v>0</v>
      </c>
      <c r="AS665" s="487">
        <v>0</v>
      </c>
      <c r="AT665" s="487">
        <v>-107055</v>
      </c>
      <c r="AU665" s="487">
        <v>-500</v>
      </c>
      <c r="AV665" s="488">
        <v>118874</v>
      </c>
    </row>
    <row r="666" spans="39:48" x14ac:dyDescent="0.25">
      <c r="AM666" s="485" t="s">
        <v>501</v>
      </c>
      <c r="AN666" s="486" t="s">
        <v>502</v>
      </c>
      <c r="AO666" s="487">
        <v>0</v>
      </c>
      <c r="AP666" s="487">
        <v>314376</v>
      </c>
      <c r="AQ666" s="487">
        <v>-166540</v>
      </c>
      <c r="AR666" s="487">
        <v>0</v>
      </c>
      <c r="AS666" s="487">
        <v>0</v>
      </c>
      <c r="AT666" s="487">
        <v>-82625</v>
      </c>
      <c r="AU666" s="487">
        <v>-1000</v>
      </c>
      <c r="AV666" s="488">
        <v>64211</v>
      </c>
    </row>
    <row r="667" spans="39:48" x14ac:dyDescent="0.25">
      <c r="AM667" s="485" t="s">
        <v>503</v>
      </c>
      <c r="AN667" s="486" t="s">
        <v>504</v>
      </c>
      <c r="AO667" s="487">
        <v>556</v>
      </c>
      <c r="AP667" s="487">
        <v>194089</v>
      </c>
      <c r="AQ667" s="487">
        <v>-89007</v>
      </c>
      <c r="AR667" s="487">
        <v>0</v>
      </c>
      <c r="AS667" s="487">
        <v>0</v>
      </c>
      <c r="AT667" s="487">
        <v>-52461</v>
      </c>
      <c r="AU667" s="487">
        <v>169</v>
      </c>
      <c r="AV667" s="488">
        <v>52790</v>
      </c>
    </row>
    <row r="668" spans="39:48" x14ac:dyDescent="0.25">
      <c r="AM668" s="485" t="s">
        <v>505</v>
      </c>
      <c r="AN668" s="486" t="s">
        <v>506</v>
      </c>
      <c r="AO668" s="487">
        <v>955</v>
      </c>
      <c r="AP668" s="487">
        <v>179326</v>
      </c>
      <c r="AQ668" s="487">
        <v>-73065</v>
      </c>
      <c r="AR668" s="487">
        <v>0</v>
      </c>
      <c r="AS668" s="487">
        <v>0</v>
      </c>
      <c r="AT668" s="487">
        <v>-51662</v>
      </c>
      <c r="AU668" s="487">
        <v>-543</v>
      </c>
      <c r="AV668" s="488">
        <v>54056</v>
      </c>
    </row>
    <row r="669" spans="39:48" x14ac:dyDescent="0.25">
      <c r="AM669" s="485" t="s">
        <v>507</v>
      </c>
      <c r="AN669" s="486" t="s">
        <v>508</v>
      </c>
      <c r="AO669" s="487">
        <v>714</v>
      </c>
      <c r="AP669" s="487">
        <v>169163</v>
      </c>
      <c r="AQ669" s="487">
        <v>-62558</v>
      </c>
      <c r="AR669" s="487">
        <v>0</v>
      </c>
      <c r="AS669" s="487">
        <v>0</v>
      </c>
      <c r="AT669" s="487">
        <v>-46979</v>
      </c>
      <c r="AU669" s="487">
        <v>-212</v>
      </c>
      <c r="AV669" s="488">
        <v>59414</v>
      </c>
    </row>
    <row r="670" spans="39:48" x14ac:dyDescent="0.25">
      <c r="AM670" s="485" t="s">
        <v>509</v>
      </c>
      <c r="AN670" s="486" t="s">
        <v>1237</v>
      </c>
      <c r="AO670" s="487">
        <v>178</v>
      </c>
      <c r="AP670" s="487">
        <v>283020</v>
      </c>
      <c r="AQ670" s="487">
        <v>-123292</v>
      </c>
      <c r="AR670" s="487">
        <v>0</v>
      </c>
      <c r="AS670" s="487">
        <v>0</v>
      </c>
      <c r="AT670" s="487">
        <v>-83685</v>
      </c>
      <c r="AU670" s="487">
        <v>0</v>
      </c>
      <c r="AV670" s="488">
        <v>76043</v>
      </c>
    </row>
    <row r="671" spans="39:48" x14ac:dyDescent="0.25">
      <c r="AM671" s="485" t="s">
        <v>511</v>
      </c>
      <c r="AN671" s="486" t="s">
        <v>1238</v>
      </c>
      <c r="AO671" s="487">
        <v>0</v>
      </c>
      <c r="AP671" s="487">
        <v>1344907</v>
      </c>
      <c r="AQ671" s="487">
        <v>-478053</v>
      </c>
      <c r="AR671" s="487">
        <v>0</v>
      </c>
      <c r="AS671" s="487">
        <v>0</v>
      </c>
      <c r="AT671" s="487">
        <v>-410515</v>
      </c>
      <c r="AU671" s="487">
        <v>-699</v>
      </c>
      <c r="AV671" s="488">
        <v>455640</v>
      </c>
    </row>
    <row r="672" spans="39:48" x14ac:dyDescent="0.25">
      <c r="AM672" s="485" t="s">
        <v>513</v>
      </c>
      <c r="AN672" s="486" t="s">
        <v>514</v>
      </c>
      <c r="AO672" s="487">
        <v>586</v>
      </c>
      <c r="AP672" s="487">
        <v>12422</v>
      </c>
      <c r="AQ672" s="487">
        <v>-3891</v>
      </c>
      <c r="AR672" s="487">
        <v>0</v>
      </c>
      <c r="AS672" s="487">
        <v>0</v>
      </c>
      <c r="AT672" s="487">
        <v>-3059</v>
      </c>
      <c r="AU672" s="487">
        <v>-41</v>
      </c>
      <c r="AV672" s="488">
        <v>5431</v>
      </c>
    </row>
    <row r="673" spans="39:48" x14ac:dyDescent="0.25">
      <c r="AM673" s="485" t="s">
        <v>515</v>
      </c>
      <c r="AN673" s="486" t="s">
        <v>516</v>
      </c>
      <c r="AO673" s="487">
        <v>387</v>
      </c>
      <c r="AP673" s="487">
        <v>18491</v>
      </c>
      <c r="AQ673" s="487">
        <v>-6552</v>
      </c>
      <c r="AR673" s="487">
        <v>0</v>
      </c>
      <c r="AS673" s="487">
        <v>0</v>
      </c>
      <c r="AT673" s="487">
        <v>-4029</v>
      </c>
      <c r="AU673" s="487">
        <v>-35</v>
      </c>
      <c r="AV673" s="488">
        <v>7875</v>
      </c>
    </row>
    <row r="674" spans="39:48" x14ac:dyDescent="0.25">
      <c r="AM674" s="485" t="s">
        <v>517</v>
      </c>
      <c r="AN674" s="486" t="s">
        <v>518</v>
      </c>
      <c r="AO674" s="487">
        <v>565</v>
      </c>
      <c r="AP674" s="487">
        <v>11230</v>
      </c>
      <c r="AQ674" s="487">
        <v>-3882</v>
      </c>
      <c r="AR674" s="487">
        <v>0</v>
      </c>
      <c r="AS674" s="487">
        <v>0</v>
      </c>
      <c r="AT674" s="487">
        <v>-2488</v>
      </c>
      <c r="AU674" s="487">
        <v>-60</v>
      </c>
      <c r="AV674" s="488">
        <v>4800</v>
      </c>
    </row>
    <row r="675" spans="39:48" x14ac:dyDescent="0.25">
      <c r="AM675" s="485" t="s">
        <v>519</v>
      </c>
      <c r="AN675" s="486" t="s">
        <v>520</v>
      </c>
      <c r="AO675" s="487">
        <v>1222</v>
      </c>
      <c r="AP675" s="487">
        <v>15062</v>
      </c>
      <c r="AQ675" s="487">
        <v>-5698</v>
      </c>
      <c r="AR675" s="487">
        <v>0</v>
      </c>
      <c r="AS675" s="487">
        <v>0</v>
      </c>
      <c r="AT675" s="487">
        <v>-3045</v>
      </c>
      <c r="AU675" s="487">
        <v>-139</v>
      </c>
      <c r="AV675" s="488">
        <v>6180</v>
      </c>
    </row>
    <row r="676" spans="39:48" x14ac:dyDescent="0.25">
      <c r="AM676" s="485" t="s">
        <v>521</v>
      </c>
      <c r="AN676" s="486" t="s">
        <v>522</v>
      </c>
      <c r="AO676" s="487">
        <v>169</v>
      </c>
      <c r="AP676" s="487">
        <v>11759</v>
      </c>
      <c r="AQ676" s="487">
        <v>-4350</v>
      </c>
      <c r="AR676" s="487">
        <v>0</v>
      </c>
      <c r="AS676" s="487">
        <v>0</v>
      </c>
      <c r="AT676" s="487">
        <v>-2749</v>
      </c>
      <c r="AU676" s="487">
        <v>41</v>
      </c>
      <c r="AV676" s="488">
        <v>4701</v>
      </c>
    </row>
    <row r="677" spans="39:48" x14ac:dyDescent="0.25">
      <c r="AM677" s="485" t="s">
        <v>523</v>
      </c>
      <c r="AN677" s="486" t="s">
        <v>524</v>
      </c>
      <c r="AO677" s="487">
        <v>731</v>
      </c>
      <c r="AP677" s="487">
        <v>19616</v>
      </c>
      <c r="AQ677" s="487">
        <v>-4124</v>
      </c>
      <c r="AR677" s="487">
        <v>0</v>
      </c>
      <c r="AS677" s="487">
        <v>0</v>
      </c>
      <c r="AT677" s="487">
        <v>-4086</v>
      </c>
      <c r="AU677" s="487">
        <v>-125</v>
      </c>
      <c r="AV677" s="488">
        <v>11281</v>
      </c>
    </row>
    <row r="678" spans="39:48" x14ac:dyDescent="0.25">
      <c r="AM678" s="485" t="s">
        <v>525</v>
      </c>
      <c r="AN678" s="486" t="s">
        <v>526</v>
      </c>
      <c r="AO678" s="487">
        <v>2486</v>
      </c>
      <c r="AP678" s="487">
        <v>14958</v>
      </c>
      <c r="AQ678" s="487">
        <v>-2265</v>
      </c>
      <c r="AR678" s="487">
        <v>0</v>
      </c>
      <c r="AS678" s="487">
        <v>0</v>
      </c>
      <c r="AT678" s="487">
        <v>-3171</v>
      </c>
      <c r="AU678" s="487">
        <v>68</v>
      </c>
      <c r="AV678" s="488">
        <v>9590</v>
      </c>
    </row>
    <row r="679" spans="39:48" x14ac:dyDescent="0.25">
      <c r="AM679" s="485" t="s">
        <v>527</v>
      </c>
      <c r="AN679" s="486" t="s">
        <v>528</v>
      </c>
      <c r="AO679" s="487">
        <v>1079</v>
      </c>
      <c r="AP679" s="487">
        <v>17294</v>
      </c>
      <c r="AQ679" s="487">
        <v>-5699</v>
      </c>
      <c r="AR679" s="487">
        <v>0</v>
      </c>
      <c r="AS679" s="487">
        <v>0</v>
      </c>
      <c r="AT679" s="487">
        <v>-2835</v>
      </c>
      <c r="AU679" s="487">
        <v>83</v>
      </c>
      <c r="AV679" s="488">
        <v>8843</v>
      </c>
    </row>
    <row r="680" spans="39:48" x14ac:dyDescent="0.25">
      <c r="AM680" s="485" t="s">
        <v>529</v>
      </c>
      <c r="AN680" s="486" t="s">
        <v>530</v>
      </c>
      <c r="AO680" s="487">
        <v>516</v>
      </c>
      <c r="AP680" s="487">
        <v>15612</v>
      </c>
      <c r="AQ680" s="487">
        <v>-5696</v>
      </c>
      <c r="AR680" s="487">
        <v>0</v>
      </c>
      <c r="AS680" s="487">
        <v>0</v>
      </c>
      <c r="AT680" s="487">
        <v>-3619</v>
      </c>
      <c r="AU680" s="487">
        <v>40</v>
      </c>
      <c r="AV680" s="488">
        <v>6337</v>
      </c>
    </row>
    <row r="681" spans="39:48" x14ac:dyDescent="0.25">
      <c r="AM681" s="485" t="s">
        <v>531</v>
      </c>
      <c r="AN681" s="486" t="s">
        <v>532</v>
      </c>
      <c r="AO681" s="487">
        <v>448</v>
      </c>
      <c r="AP681" s="487">
        <v>18922</v>
      </c>
      <c r="AQ681" s="487">
        <v>-7197</v>
      </c>
      <c r="AR681" s="487">
        <v>0</v>
      </c>
      <c r="AS681" s="487">
        <v>0</v>
      </c>
      <c r="AT681" s="487">
        <v>-3688</v>
      </c>
      <c r="AU681" s="487">
        <v>110</v>
      </c>
      <c r="AV681" s="488">
        <v>8147</v>
      </c>
    </row>
    <row r="682" spans="39:48" x14ac:dyDescent="0.25">
      <c r="AM682" s="485" t="s">
        <v>533</v>
      </c>
      <c r="AN682" s="486" t="s">
        <v>534</v>
      </c>
      <c r="AO682" s="487">
        <v>1362</v>
      </c>
      <c r="AP682" s="487">
        <v>13323</v>
      </c>
      <c r="AQ682" s="487">
        <v>-2527</v>
      </c>
      <c r="AR682" s="487">
        <v>0</v>
      </c>
      <c r="AS682" s="487">
        <v>0</v>
      </c>
      <c r="AT682" s="487">
        <v>-3166</v>
      </c>
      <c r="AU682" s="487">
        <v>-8</v>
      </c>
      <c r="AV682" s="488">
        <v>7622</v>
      </c>
    </row>
    <row r="683" spans="39:48" x14ac:dyDescent="0.25">
      <c r="AM683" s="485" t="s">
        <v>535</v>
      </c>
      <c r="AN683" s="486" t="s">
        <v>536</v>
      </c>
      <c r="AO683" s="487">
        <v>1155</v>
      </c>
      <c r="AP683" s="487">
        <v>12390</v>
      </c>
      <c r="AQ683" s="487">
        <v>-3190</v>
      </c>
      <c r="AR683" s="487">
        <v>0</v>
      </c>
      <c r="AS683" s="487">
        <v>0</v>
      </c>
      <c r="AT683" s="487">
        <v>-3022</v>
      </c>
      <c r="AU683" s="487">
        <v>-5</v>
      </c>
      <c r="AV683" s="488">
        <v>6173</v>
      </c>
    </row>
    <row r="684" spans="39:48" x14ac:dyDescent="0.25">
      <c r="AM684" s="485" t="s">
        <v>537</v>
      </c>
      <c r="AN684" s="486" t="s">
        <v>538</v>
      </c>
      <c r="AO684" s="487">
        <v>47</v>
      </c>
      <c r="AP684" s="487">
        <v>190573</v>
      </c>
      <c r="AQ684" s="487">
        <v>-100384</v>
      </c>
      <c r="AR684" s="487">
        <v>0</v>
      </c>
      <c r="AS684" s="487">
        <v>0</v>
      </c>
      <c r="AT684" s="487">
        <v>-46588</v>
      </c>
      <c r="AU684" s="487">
        <v>34.04</v>
      </c>
      <c r="AV684" s="488">
        <v>43635.040000000001</v>
      </c>
    </row>
    <row r="685" spans="39:48" x14ac:dyDescent="0.25">
      <c r="AM685" s="485" t="s">
        <v>539</v>
      </c>
      <c r="AN685" s="486" t="s">
        <v>540</v>
      </c>
      <c r="AO685" s="487">
        <v>0</v>
      </c>
      <c r="AP685" s="487">
        <v>180546</v>
      </c>
      <c r="AQ685" s="487">
        <v>-84520</v>
      </c>
      <c r="AR685" s="487">
        <v>0</v>
      </c>
      <c r="AS685" s="487">
        <v>0</v>
      </c>
      <c r="AT685" s="487">
        <v>-47463</v>
      </c>
      <c r="AU685" s="487">
        <v>-72</v>
      </c>
      <c r="AV685" s="488">
        <v>48491</v>
      </c>
    </row>
    <row r="686" spans="39:48" x14ac:dyDescent="0.25">
      <c r="AM686" s="485" t="s">
        <v>541</v>
      </c>
      <c r="AN686" s="486" t="s">
        <v>1239</v>
      </c>
      <c r="AO686" s="487">
        <v>0</v>
      </c>
      <c r="AP686" s="487">
        <v>1137325</v>
      </c>
      <c r="AQ686" s="487">
        <v>-430455</v>
      </c>
      <c r="AR686" s="487">
        <v>0</v>
      </c>
      <c r="AS686" s="487">
        <v>0</v>
      </c>
      <c r="AT686" s="487">
        <v>-349092</v>
      </c>
      <c r="AU686" s="487">
        <v>-1492</v>
      </c>
      <c r="AV686" s="488">
        <v>356286</v>
      </c>
    </row>
    <row r="687" spans="39:48" x14ac:dyDescent="0.25">
      <c r="AM687" s="485" t="s">
        <v>543</v>
      </c>
      <c r="AN687" s="486" t="s">
        <v>544</v>
      </c>
      <c r="AO687" s="487">
        <v>24</v>
      </c>
      <c r="AP687" s="487">
        <v>15535</v>
      </c>
      <c r="AQ687" s="487">
        <v>-7394</v>
      </c>
      <c r="AR687" s="487">
        <v>0</v>
      </c>
      <c r="AS687" s="487">
        <v>0</v>
      </c>
      <c r="AT687" s="487">
        <v>-2557</v>
      </c>
      <c r="AU687" s="487">
        <v>-11</v>
      </c>
      <c r="AV687" s="488">
        <v>5573</v>
      </c>
    </row>
    <row r="688" spans="39:48" x14ac:dyDescent="0.25">
      <c r="AM688" s="485" t="s">
        <v>545</v>
      </c>
      <c r="AN688" s="486" t="s">
        <v>546</v>
      </c>
      <c r="AO688" s="487">
        <v>413</v>
      </c>
      <c r="AP688" s="487">
        <v>12756</v>
      </c>
      <c r="AQ688" s="487">
        <v>-3705</v>
      </c>
      <c r="AR688" s="487">
        <v>0</v>
      </c>
      <c r="AS688" s="487">
        <v>0</v>
      </c>
      <c r="AT688" s="487">
        <v>-2946</v>
      </c>
      <c r="AU688" s="487">
        <v>-48</v>
      </c>
      <c r="AV688" s="488">
        <v>6057</v>
      </c>
    </row>
    <row r="689" spans="39:48" x14ac:dyDescent="0.25">
      <c r="AM689" s="485" t="s">
        <v>547</v>
      </c>
      <c r="AN689" s="486" t="s">
        <v>548</v>
      </c>
      <c r="AO689" s="487">
        <v>84</v>
      </c>
      <c r="AP689" s="487">
        <v>8811</v>
      </c>
      <c r="AQ689" s="487">
        <v>-2235</v>
      </c>
      <c r="AR689" s="487">
        <v>0</v>
      </c>
      <c r="AS689" s="487">
        <v>0</v>
      </c>
      <c r="AT689" s="487">
        <v>-2167</v>
      </c>
      <c r="AU689" s="487">
        <v>0</v>
      </c>
      <c r="AV689" s="488">
        <v>4409</v>
      </c>
    </row>
    <row r="690" spans="39:48" x14ac:dyDescent="0.25">
      <c r="AM690" s="485" t="s">
        <v>549</v>
      </c>
      <c r="AN690" s="486" t="s">
        <v>550</v>
      </c>
      <c r="AO690" s="487">
        <v>0</v>
      </c>
      <c r="AP690" s="487">
        <v>12246</v>
      </c>
      <c r="AQ690" s="487">
        <v>-5413</v>
      </c>
      <c r="AR690" s="487">
        <v>0</v>
      </c>
      <c r="AS690" s="487">
        <v>0</v>
      </c>
      <c r="AT690" s="487">
        <v>-2361</v>
      </c>
      <c r="AU690" s="487">
        <v>34.29</v>
      </c>
      <c r="AV690" s="488">
        <v>4506.29</v>
      </c>
    </row>
    <row r="691" spans="39:48" x14ac:dyDescent="0.25">
      <c r="AM691" s="485" t="s">
        <v>551</v>
      </c>
      <c r="AN691" s="486" t="s">
        <v>552</v>
      </c>
      <c r="AO691" s="487">
        <v>245</v>
      </c>
      <c r="AP691" s="487">
        <v>19704</v>
      </c>
      <c r="AQ691" s="487">
        <v>-8888</v>
      </c>
      <c r="AR691" s="487">
        <v>0</v>
      </c>
      <c r="AS691" s="487">
        <v>0</v>
      </c>
      <c r="AT691" s="487">
        <v>-3922</v>
      </c>
      <c r="AU691" s="487">
        <v>-10</v>
      </c>
      <c r="AV691" s="488">
        <v>6884</v>
      </c>
    </row>
    <row r="692" spans="39:48" x14ac:dyDescent="0.25">
      <c r="AM692" s="485" t="s">
        <v>553</v>
      </c>
      <c r="AN692" s="486" t="s">
        <v>554</v>
      </c>
      <c r="AO692" s="487">
        <v>166</v>
      </c>
      <c r="AP692" s="487">
        <v>14553</v>
      </c>
      <c r="AQ692" s="487">
        <v>-6111</v>
      </c>
      <c r="AR692" s="487">
        <v>0</v>
      </c>
      <c r="AS692" s="487">
        <v>0</v>
      </c>
      <c r="AT692" s="487">
        <v>-2580</v>
      </c>
      <c r="AU692" s="487">
        <v>-98</v>
      </c>
      <c r="AV692" s="488">
        <v>5764</v>
      </c>
    </row>
    <row r="693" spans="39:48" x14ac:dyDescent="0.25">
      <c r="AM693" s="485" t="s">
        <v>555</v>
      </c>
      <c r="AN693" s="486" t="s">
        <v>556</v>
      </c>
      <c r="AO693" s="487">
        <v>35</v>
      </c>
      <c r="AP693" s="487">
        <v>22133</v>
      </c>
      <c r="AQ693" s="487">
        <v>-9953</v>
      </c>
      <c r="AR693" s="487">
        <v>0</v>
      </c>
      <c r="AS693" s="487">
        <v>0</v>
      </c>
      <c r="AT693" s="487">
        <v>-3768</v>
      </c>
      <c r="AU693" s="487">
        <v>-57</v>
      </c>
      <c r="AV693" s="488">
        <v>8355</v>
      </c>
    </row>
    <row r="694" spans="39:48" x14ac:dyDescent="0.25">
      <c r="AM694" s="485" t="s">
        <v>557</v>
      </c>
      <c r="AN694" s="486" t="s">
        <v>558</v>
      </c>
      <c r="AO694" s="487">
        <v>295</v>
      </c>
      <c r="AP694" s="487">
        <v>5975</v>
      </c>
      <c r="AQ694" s="487">
        <v>-1359</v>
      </c>
      <c r="AR694" s="487">
        <v>0</v>
      </c>
      <c r="AS694" s="487">
        <v>0</v>
      </c>
      <c r="AT694" s="487">
        <v>-1613</v>
      </c>
      <c r="AU694" s="487">
        <v>-49</v>
      </c>
      <c r="AV694" s="488">
        <v>2954</v>
      </c>
    </row>
    <row r="695" spans="39:48" x14ac:dyDescent="0.25">
      <c r="AM695" s="485" t="s">
        <v>559</v>
      </c>
      <c r="AN695" s="486" t="s">
        <v>560</v>
      </c>
      <c r="AO695" s="487">
        <v>44</v>
      </c>
      <c r="AP695" s="487">
        <v>9853</v>
      </c>
      <c r="AQ695" s="487">
        <v>-3146</v>
      </c>
      <c r="AR695" s="487">
        <v>0</v>
      </c>
      <c r="AS695" s="487">
        <v>0</v>
      </c>
      <c r="AT695" s="487">
        <v>-1904</v>
      </c>
      <c r="AU695" s="487">
        <v>0</v>
      </c>
      <c r="AV695" s="488">
        <v>4803</v>
      </c>
    </row>
    <row r="696" spans="39:48" x14ac:dyDescent="0.25">
      <c r="AM696" s="485" t="s">
        <v>561</v>
      </c>
      <c r="AN696" s="486" t="s">
        <v>562</v>
      </c>
      <c r="AO696" s="487">
        <v>179</v>
      </c>
      <c r="AP696" s="487">
        <v>12704</v>
      </c>
      <c r="AQ696" s="487">
        <v>-3055</v>
      </c>
      <c r="AR696" s="487">
        <v>0</v>
      </c>
      <c r="AS696" s="487">
        <v>0</v>
      </c>
      <c r="AT696" s="487">
        <v>-3035</v>
      </c>
      <c r="AU696" s="487">
        <v>-11.91</v>
      </c>
      <c r="AV696" s="488">
        <v>6602.09</v>
      </c>
    </row>
    <row r="697" spans="39:48" x14ac:dyDescent="0.25">
      <c r="AM697" s="485" t="s">
        <v>563</v>
      </c>
      <c r="AN697" s="486" t="s">
        <v>564</v>
      </c>
      <c r="AO697" s="487">
        <v>378</v>
      </c>
      <c r="AP697" s="487">
        <v>14415</v>
      </c>
      <c r="AQ697" s="487">
        <v>-4722</v>
      </c>
      <c r="AR697" s="487">
        <v>0</v>
      </c>
      <c r="AS697" s="487">
        <v>0</v>
      </c>
      <c r="AT697" s="487">
        <v>-3148</v>
      </c>
      <c r="AU697" s="487">
        <v>-22.65</v>
      </c>
      <c r="AV697" s="488">
        <v>6522.35</v>
      </c>
    </row>
    <row r="698" spans="39:48" x14ac:dyDescent="0.25">
      <c r="AM698" s="485" t="s">
        <v>565</v>
      </c>
      <c r="AN698" s="486" t="s">
        <v>566</v>
      </c>
      <c r="AO698" s="487">
        <v>147</v>
      </c>
      <c r="AP698" s="487">
        <v>13417</v>
      </c>
      <c r="AQ698" s="487">
        <v>-4361</v>
      </c>
      <c r="AR698" s="487">
        <v>0</v>
      </c>
      <c r="AS698" s="487">
        <v>0</v>
      </c>
      <c r="AT698" s="487">
        <v>-3128</v>
      </c>
      <c r="AU698" s="487">
        <v>-9</v>
      </c>
      <c r="AV698" s="488">
        <v>5919</v>
      </c>
    </row>
    <row r="699" spans="39:48" x14ac:dyDescent="0.25">
      <c r="AM699" s="485" t="s">
        <v>567</v>
      </c>
      <c r="AN699" s="486" t="s">
        <v>1240</v>
      </c>
      <c r="AO699" s="487">
        <v>0</v>
      </c>
      <c r="AP699" s="487">
        <v>380015</v>
      </c>
      <c r="AQ699" s="487">
        <v>-208443</v>
      </c>
      <c r="AR699" s="487">
        <v>0</v>
      </c>
      <c r="AS699" s="487">
        <v>0</v>
      </c>
      <c r="AT699" s="487">
        <v>-94612</v>
      </c>
      <c r="AU699" s="487">
        <v>-1718</v>
      </c>
      <c r="AV699" s="488">
        <v>75242</v>
      </c>
    </row>
    <row r="700" spans="39:48" x14ac:dyDescent="0.25">
      <c r="AM700" s="485" t="s">
        <v>569</v>
      </c>
      <c r="AN700" s="486" t="s">
        <v>570</v>
      </c>
      <c r="AO700" s="487">
        <v>426</v>
      </c>
      <c r="AP700" s="487">
        <v>39041</v>
      </c>
      <c r="AQ700" s="487">
        <v>-9396</v>
      </c>
      <c r="AR700" s="487">
        <v>0</v>
      </c>
      <c r="AS700" s="487">
        <v>0</v>
      </c>
      <c r="AT700" s="487">
        <v>-11880</v>
      </c>
      <c r="AU700" s="487">
        <v>-690</v>
      </c>
      <c r="AV700" s="488">
        <v>17075</v>
      </c>
    </row>
    <row r="701" spans="39:48" x14ac:dyDescent="0.25">
      <c r="AM701" s="485" t="s">
        <v>571</v>
      </c>
      <c r="AN701" s="486" t="s">
        <v>572</v>
      </c>
      <c r="AO701" s="487">
        <v>0</v>
      </c>
      <c r="AP701" s="487">
        <v>545974</v>
      </c>
      <c r="AQ701" s="487">
        <v>-165895</v>
      </c>
      <c r="AR701" s="487">
        <v>0</v>
      </c>
      <c r="AS701" s="487">
        <v>0</v>
      </c>
      <c r="AT701" s="487">
        <v>-188473</v>
      </c>
      <c r="AU701" s="487">
        <v>-585</v>
      </c>
      <c r="AV701" s="488">
        <v>191021</v>
      </c>
    </row>
    <row r="702" spans="39:48" x14ac:dyDescent="0.25">
      <c r="AM702" s="485" t="s">
        <v>573</v>
      </c>
      <c r="AN702" s="486" t="s">
        <v>574</v>
      </c>
      <c r="AO702" s="487">
        <v>1760</v>
      </c>
      <c r="AP702" s="487">
        <v>9917</v>
      </c>
      <c r="AQ702" s="487">
        <v>-1966</v>
      </c>
      <c r="AR702" s="487">
        <v>0</v>
      </c>
      <c r="AS702" s="487">
        <v>0</v>
      </c>
      <c r="AT702" s="487">
        <v>-2643</v>
      </c>
      <c r="AU702" s="487">
        <v>0</v>
      </c>
      <c r="AV702" s="488">
        <v>5308</v>
      </c>
    </row>
    <row r="703" spans="39:48" x14ac:dyDescent="0.25">
      <c r="AM703" s="485" t="s">
        <v>575</v>
      </c>
      <c r="AN703" s="486" t="s">
        <v>576</v>
      </c>
      <c r="AO703" s="487">
        <v>2082</v>
      </c>
      <c r="AP703" s="487">
        <v>17733</v>
      </c>
      <c r="AQ703" s="487">
        <v>-5584</v>
      </c>
      <c r="AR703" s="487">
        <v>0</v>
      </c>
      <c r="AS703" s="487">
        <v>0</v>
      </c>
      <c r="AT703" s="487">
        <v>-4489</v>
      </c>
      <c r="AU703" s="487">
        <v>-30</v>
      </c>
      <c r="AV703" s="488">
        <v>7630</v>
      </c>
    </row>
    <row r="704" spans="39:48" x14ac:dyDescent="0.25">
      <c r="AM704" s="485" t="s">
        <v>577</v>
      </c>
      <c r="AN704" s="486" t="s">
        <v>578</v>
      </c>
      <c r="AO704" s="487">
        <v>899</v>
      </c>
      <c r="AP704" s="487">
        <v>9332</v>
      </c>
      <c r="AQ704" s="487">
        <v>-1675</v>
      </c>
      <c r="AR704" s="487">
        <v>0</v>
      </c>
      <c r="AS704" s="487">
        <v>0</v>
      </c>
      <c r="AT704" s="487">
        <v>-2286</v>
      </c>
      <c r="AU704" s="487">
        <v>-34</v>
      </c>
      <c r="AV704" s="488">
        <v>5337</v>
      </c>
    </row>
    <row r="705" spans="39:48" x14ac:dyDescent="0.25">
      <c r="AM705" s="485" t="s">
        <v>579</v>
      </c>
      <c r="AN705" s="486" t="s">
        <v>580</v>
      </c>
      <c r="AO705" s="487">
        <v>1077</v>
      </c>
      <c r="AP705" s="487">
        <v>10012</v>
      </c>
      <c r="AQ705" s="487">
        <v>-2525</v>
      </c>
      <c r="AR705" s="487">
        <v>0</v>
      </c>
      <c r="AS705" s="487">
        <v>0</v>
      </c>
      <c r="AT705" s="487">
        <v>-2930</v>
      </c>
      <c r="AU705" s="487">
        <v>-56</v>
      </c>
      <c r="AV705" s="488">
        <v>4501</v>
      </c>
    </row>
    <row r="706" spans="39:48" x14ac:dyDescent="0.25">
      <c r="AM706" s="485" t="s">
        <v>581</v>
      </c>
      <c r="AN706" s="486" t="s">
        <v>582</v>
      </c>
      <c r="AO706" s="487">
        <v>319</v>
      </c>
      <c r="AP706" s="487">
        <v>6104</v>
      </c>
      <c r="AQ706" s="487">
        <v>-1789</v>
      </c>
      <c r="AR706" s="487">
        <v>0</v>
      </c>
      <c r="AS706" s="487">
        <v>0</v>
      </c>
      <c r="AT706" s="487">
        <v>-1392</v>
      </c>
      <c r="AU706" s="487">
        <v>17</v>
      </c>
      <c r="AV706" s="488">
        <v>2940</v>
      </c>
    </row>
    <row r="707" spans="39:48" x14ac:dyDescent="0.25">
      <c r="AM707" s="485" t="s">
        <v>583</v>
      </c>
      <c r="AN707" s="486" t="s">
        <v>584</v>
      </c>
      <c r="AO707" s="487">
        <v>945</v>
      </c>
      <c r="AP707" s="487">
        <v>11121</v>
      </c>
      <c r="AQ707" s="487">
        <v>-2814</v>
      </c>
      <c r="AR707" s="487">
        <v>0</v>
      </c>
      <c r="AS707" s="487">
        <v>0</v>
      </c>
      <c r="AT707" s="487">
        <v>-2526</v>
      </c>
      <c r="AU707" s="487">
        <v>9</v>
      </c>
      <c r="AV707" s="488">
        <v>5790</v>
      </c>
    </row>
    <row r="708" spans="39:48" x14ac:dyDescent="0.25">
      <c r="AM708" s="485" t="s">
        <v>585</v>
      </c>
      <c r="AN708" s="486" t="s">
        <v>586</v>
      </c>
      <c r="AO708" s="487">
        <v>0</v>
      </c>
      <c r="AP708" s="487">
        <v>6559</v>
      </c>
      <c r="AQ708" s="487">
        <v>-1804</v>
      </c>
      <c r="AR708" s="487">
        <v>0</v>
      </c>
      <c r="AS708" s="487">
        <v>0</v>
      </c>
      <c r="AT708" s="487">
        <v>-1620</v>
      </c>
      <c r="AU708" s="487">
        <v>1</v>
      </c>
      <c r="AV708" s="488">
        <v>3136</v>
      </c>
    </row>
    <row r="709" spans="39:48" x14ac:dyDescent="0.25">
      <c r="AM709" s="485" t="s">
        <v>587</v>
      </c>
      <c r="AN709" s="486" t="s">
        <v>588</v>
      </c>
      <c r="AO709" s="487">
        <v>0</v>
      </c>
      <c r="AP709" s="487">
        <v>646542</v>
      </c>
      <c r="AQ709" s="487">
        <v>-236594</v>
      </c>
      <c r="AR709" s="487">
        <v>0</v>
      </c>
      <c r="AS709" s="487">
        <v>0</v>
      </c>
      <c r="AT709" s="487">
        <v>-210166</v>
      </c>
      <c r="AU709" s="487">
        <v>-2067</v>
      </c>
      <c r="AV709" s="488">
        <v>197715</v>
      </c>
    </row>
    <row r="710" spans="39:48" x14ac:dyDescent="0.25">
      <c r="AM710" s="485" t="s">
        <v>589</v>
      </c>
      <c r="AN710" s="486" t="s">
        <v>590</v>
      </c>
      <c r="AO710" s="487">
        <v>147</v>
      </c>
      <c r="AP710" s="487">
        <v>8392</v>
      </c>
      <c r="AQ710" s="487">
        <v>-3773</v>
      </c>
      <c r="AR710" s="487">
        <v>0</v>
      </c>
      <c r="AS710" s="487">
        <v>0</v>
      </c>
      <c r="AT710" s="487">
        <v>-1651</v>
      </c>
      <c r="AU710" s="487">
        <v>-83</v>
      </c>
      <c r="AV710" s="488">
        <v>2885</v>
      </c>
    </row>
    <row r="711" spans="39:48" x14ac:dyDescent="0.25">
      <c r="AM711" s="485" t="s">
        <v>591</v>
      </c>
      <c r="AN711" s="486" t="s">
        <v>592</v>
      </c>
      <c r="AO711" s="487">
        <v>1027</v>
      </c>
      <c r="AP711" s="487">
        <v>18097</v>
      </c>
      <c r="AQ711" s="487">
        <v>-8812</v>
      </c>
      <c r="AR711" s="487">
        <v>0</v>
      </c>
      <c r="AS711" s="487">
        <v>0</v>
      </c>
      <c r="AT711" s="487">
        <v>-3880</v>
      </c>
      <c r="AU711" s="487">
        <v>-82</v>
      </c>
      <c r="AV711" s="488">
        <v>5323</v>
      </c>
    </row>
    <row r="712" spans="39:48" x14ac:dyDescent="0.25">
      <c r="AM712" s="485" t="s">
        <v>593</v>
      </c>
      <c r="AN712" s="486" t="s">
        <v>594</v>
      </c>
      <c r="AO712" s="487">
        <v>0</v>
      </c>
      <c r="AP712" s="487">
        <v>13737</v>
      </c>
      <c r="AQ712" s="487">
        <v>-6503</v>
      </c>
      <c r="AR712" s="487">
        <v>0</v>
      </c>
      <c r="AS712" s="487">
        <v>0</v>
      </c>
      <c r="AT712" s="487">
        <v>-2484</v>
      </c>
      <c r="AU712" s="487">
        <v>0</v>
      </c>
      <c r="AV712" s="488">
        <v>4750</v>
      </c>
    </row>
    <row r="713" spans="39:48" x14ac:dyDescent="0.25">
      <c r="AM713" s="485" t="s">
        <v>595</v>
      </c>
      <c r="AN713" s="486" t="s">
        <v>596</v>
      </c>
      <c r="AO713" s="487">
        <v>1515</v>
      </c>
      <c r="AP713" s="487">
        <v>11908</v>
      </c>
      <c r="AQ713" s="487">
        <v>-3474</v>
      </c>
      <c r="AR713" s="487">
        <v>0</v>
      </c>
      <c r="AS713" s="487">
        <v>0</v>
      </c>
      <c r="AT713" s="487">
        <v>-2860</v>
      </c>
      <c r="AU713" s="487">
        <v>0</v>
      </c>
      <c r="AV713" s="488">
        <v>5574</v>
      </c>
    </row>
    <row r="714" spans="39:48" x14ac:dyDescent="0.25">
      <c r="AM714" s="485" t="s">
        <v>597</v>
      </c>
      <c r="AN714" s="486" t="s">
        <v>598</v>
      </c>
      <c r="AO714" s="487">
        <v>375</v>
      </c>
      <c r="AP714" s="487">
        <v>10950</v>
      </c>
      <c r="AQ714" s="487">
        <v>-4527</v>
      </c>
      <c r="AR714" s="487">
        <v>0</v>
      </c>
      <c r="AS714" s="487">
        <v>0</v>
      </c>
      <c r="AT714" s="487">
        <v>-2294</v>
      </c>
      <c r="AU714" s="487">
        <v>10</v>
      </c>
      <c r="AV714" s="488">
        <v>4139</v>
      </c>
    </row>
    <row r="715" spans="39:48" x14ac:dyDescent="0.25">
      <c r="AM715" s="485" t="s">
        <v>599</v>
      </c>
      <c r="AN715" s="486" t="s">
        <v>600</v>
      </c>
      <c r="AO715" s="487">
        <v>873</v>
      </c>
      <c r="AP715" s="487">
        <v>14165</v>
      </c>
      <c r="AQ715" s="487">
        <v>-4713</v>
      </c>
      <c r="AR715" s="487">
        <v>0</v>
      </c>
      <c r="AS715" s="487">
        <v>0</v>
      </c>
      <c r="AT715" s="487">
        <v>-3656</v>
      </c>
      <c r="AU715" s="487">
        <v>-52</v>
      </c>
      <c r="AV715" s="488">
        <v>5744</v>
      </c>
    </row>
    <row r="716" spans="39:48" x14ac:dyDescent="0.25">
      <c r="AM716" s="485" t="s">
        <v>601</v>
      </c>
      <c r="AN716" s="486" t="s">
        <v>602</v>
      </c>
      <c r="AO716" s="487">
        <v>747</v>
      </c>
      <c r="AP716" s="487">
        <v>11575</v>
      </c>
      <c r="AQ716" s="487">
        <v>-3563</v>
      </c>
      <c r="AR716" s="487">
        <v>0</v>
      </c>
      <c r="AS716" s="487">
        <v>0</v>
      </c>
      <c r="AT716" s="487">
        <v>-2390</v>
      </c>
      <c r="AU716" s="487">
        <v>-147</v>
      </c>
      <c r="AV716" s="488">
        <v>5475</v>
      </c>
    </row>
    <row r="717" spans="39:48" x14ac:dyDescent="0.25">
      <c r="AM717" s="485" t="s">
        <v>603</v>
      </c>
      <c r="AN717" s="486" t="s">
        <v>604</v>
      </c>
      <c r="AO717" s="487">
        <v>0</v>
      </c>
      <c r="AP717" s="487">
        <v>785751</v>
      </c>
      <c r="AQ717" s="487">
        <v>-255973</v>
      </c>
      <c r="AR717" s="487">
        <v>0</v>
      </c>
      <c r="AS717" s="487">
        <v>0</v>
      </c>
      <c r="AT717" s="487">
        <v>-256108</v>
      </c>
      <c r="AU717" s="487">
        <v>-2437</v>
      </c>
      <c r="AV717" s="488">
        <v>271233</v>
      </c>
    </row>
    <row r="718" spans="39:48" x14ac:dyDescent="0.25">
      <c r="AM718" s="485" t="s">
        <v>605</v>
      </c>
      <c r="AN718" s="486" t="s">
        <v>606</v>
      </c>
      <c r="AO718" s="487">
        <v>1674</v>
      </c>
      <c r="AP718" s="487">
        <v>12668</v>
      </c>
      <c r="AQ718" s="487">
        <v>-5068</v>
      </c>
      <c r="AR718" s="487">
        <v>0</v>
      </c>
      <c r="AS718" s="487">
        <v>0</v>
      </c>
      <c r="AT718" s="487">
        <v>-3594</v>
      </c>
      <c r="AU718" s="487">
        <v>49</v>
      </c>
      <c r="AV718" s="488">
        <v>4055</v>
      </c>
    </row>
    <row r="719" spans="39:48" x14ac:dyDescent="0.25">
      <c r="AM719" s="485" t="s">
        <v>607</v>
      </c>
      <c r="AN719" s="486" t="s">
        <v>608</v>
      </c>
      <c r="AO719" s="487">
        <v>1917</v>
      </c>
      <c r="AP719" s="487">
        <v>12513</v>
      </c>
      <c r="AQ719" s="487">
        <v>-2725</v>
      </c>
      <c r="AR719" s="487">
        <v>0</v>
      </c>
      <c r="AS719" s="487">
        <v>0</v>
      </c>
      <c r="AT719" s="487">
        <v>-3464</v>
      </c>
      <c r="AU719" s="487">
        <v>0</v>
      </c>
      <c r="AV719" s="488">
        <v>6324</v>
      </c>
    </row>
    <row r="720" spans="39:48" x14ac:dyDescent="0.25">
      <c r="AM720" s="485" t="s">
        <v>609</v>
      </c>
      <c r="AN720" s="486" t="s">
        <v>610</v>
      </c>
      <c r="AO720" s="487">
        <v>198</v>
      </c>
      <c r="AP720" s="487">
        <v>12458</v>
      </c>
      <c r="AQ720" s="487">
        <v>-5878</v>
      </c>
      <c r="AR720" s="487">
        <v>0</v>
      </c>
      <c r="AS720" s="487">
        <v>0</v>
      </c>
      <c r="AT720" s="487">
        <v>-2660</v>
      </c>
      <c r="AU720" s="487">
        <v>0</v>
      </c>
      <c r="AV720" s="488">
        <v>3920</v>
      </c>
    </row>
    <row r="721" spans="39:48" x14ac:dyDescent="0.25">
      <c r="AM721" s="485" t="s">
        <v>611</v>
      </c>
      <c r="AN721" s="486" t="s">
        <v>1241</v>
      </c>
      <c r="AO721" s="487">
        <v>1054</v>
      </c>
      <c r="AP721" s="487">
        <v>18430</v>
      </c>
      <c r="AQ721" s="487">
        <v>-7772</v>
      </c>
      <c r="AR721" s="487">
        <v>0</v>
      </c>
      <c r="AS721" s="487">
        <v>0</v>
      </c>
      <c r="AT721" s="487">
        <v>-3984</v>
      </c>
      <c r="AU721" s="487">
        <v>-100</v>
      </c>
      <c r="AV721" s="488">
        <v>6574</v>
      </c>
    </row>
    <row r="722" spans="39:48" x14ac:dyDescent="0.25">
      <c r="AM722" s="485" t="s">
        <v>613</v>
      </c>
      <c r="AN722" s="486" t="s">
        <v>614</v>
      </c>
      <c r="AO722" s="487">
        <v>974</v>
      </c>
      <c r="AP722" s="487">
        <v>12831</v>
      </c>
      <c r="AQ722" s="487">
        <v>-4228</v>
      </c>
      <c r="AR722" s="487">
        <v>0</v>
      </c>
      <c r="AS722" s="487">
        <v>0</v>
      </c>
      <c r="AT722" s="487">
        <v>-2874</v>
      </c>
      <c r="AU722" s="487">
        <v>-29</v>
      </c>
      <c r="AV722" s="488">
        <v>5700</v>
      </c>
    </row>
    <row r="723" spans="39:48" x14ac:dyDescent="0.25">
      <c r="AM723" s="485" t="s">
        <v>615</v>
      </c>
      <c r="AN723" s="486" t="s">
        <v>616</v>
      </c>
      <c r="AO723" s="487">
        <v>0</v>
      </c>
      <c r="AP723" s="487">
        <v>20269</v>
      </c>
      <c r="AQ723" s="487">
        <v>-9529</v>
      </c>
      <c r="AR723" s="487">
        <v>0</v>
      </c>
      <c r="AS723" s="487">
        <v>0</v>
      </c>
      <c r="AT723" s="487">
        <v>-3567</v>
      </c>
      <c r="AU723" s="487">
        <v>-1</v>
      </c>
      <c r="AV723" s="488">
        <v>7172</v>
      </c>
    </row>
    <row r="724" spans="39:48" x14ac:dyDescent="0.25">
      <c r="AM724" s="485" t="s">
        <v>617</v>
      </c>
      <c r="AN724" s="486" t="s">
        <v>618</v>
      </c>
      <c r="AO724" s="487">
        <v>1706</v>
      </c>
      <c r="AP724" s="487">
        <v>13290</v>
      </c>
      <c r="AQ724" s="487">
        <v>-3087</v>
      </c>
      <c r="AR724" s="487">
        <v>0</v>
      </c>
      <c r="AS724" s="487">
        <v>0</v>
      </c>
      <c r="AT724" s="487">
        <v>-3274</v>
      </c>
      <c r="AU724" s="487">
        <v>-14</v>
      </c>
      <c r="AV724" s="488">
        <v>6915</v>
      </c>
    </row>
    <row r="725" spans="39:48" x14ac:dyDescent="0.25">
      <c r="AM725" s="485" t="s">
        <v>619</v>
      </c>
      <c r="AN725" s="486" t="s">
        <v>620</v>
      </c>
      <c r="AO725" s="487">
        <v>496</v>
      </c>
      <c r="AP725" s="487">
        <v>166878</v>
      </c>
      <c r="AQ725" s="487">
        <v>-47840</v>
      </c>
      <c r="AR725" s="487">
        <v>0</v>
      </c>
      <c r="AS725" s="487">
        <v>0</v>
      </c>
      <c r="AT725" s="487">
        <v>-61026</v>
      </c>
      <c r="AU725" s="487">
        <v>-300</v>
      </c>
      <c r="AV725" s="488">
        <v>57712</v>
      </c>
    </row>
    <row r="726" spans="39:48" x14ac:dyDescent="0.25">
      <c r="AM726" s="485" t="s">
        <v>621</v>
      </c>
      <c r="AN726" s="486" t="s">
        <v>1242</v>
      </c>
      <c r="AO726" s="487">
        <v>0</v>
      </c>
      <c r="AP726" s="487">
        <v>531392</v>
      </c>
      <c r="AQ726" s="487">
        <v>-164320</v>
      </c>
      <c r="AR726" s="487">
        <v>0</v>
      </c>
      <c r="AS726" s="487">
        <v>0</v>
      </c>
      <c r="AT726" s="487">
        <v>-175327</v>
      </c>
      <c r="AU726" s="487">
        <v>-489</v>
      </c>
      <c r="AV726" s="488">
        <v>191256</v>
      </c>
    </row>
    <row r="727" spans="39:48" x14ac:dyDescent="0.25">
      <c r="AM727" s="485" t="s">
        <v>623</v>
      </c>
      <c r="AN727" s="486" t="s">
        <v>624</v>
      </c>
      <c r="AO727" s="487">
        <v>773</v>
      </c>
      <c r="AP727" s="487">
        <v>7190</v>
      </c>
      <c r="AQ727" s="487">
        <v>-2000</v>
      </c>
      <c r="AR727" s="487">
        <v>0</v>
      </c>
      <c r="AS727" s="487">
        <v>0</v>
      </c>
      <c r="AT727" s="487">
        <v>-1551</v>
      </c>
      <c r="AU727" s="487">
        <v>-14.68</v>
      </c>
      <c r="AV727" s="488">
        <v>3624.32</v>
      </c>
    </row>
    <row r="728" spans="39:48" x14ac:dyDescent="0.25">
      <c r="AM728" s="485" t="s">
        <v>625</v>
      </c>
      <c r="AN728" s="486" t="s">
        <v>626</v>
      </c>
      <c r="AO728" s="487">
        <v>759</v>
      </c>
      <c r="AP728" s="487">
        <v>8156</v>
      </c>
      <c r="AQ728" s="487">
        <v>-2350</v>
      </c>
      <c r="AR728" s="487">
        <v>0</v>
      </c>
      <c r="AS728" s="487">
        <v>0</v>
      </c>
      <c r="AT728" s="487">
        <v>-2451</v>
      </c>
      <c r="AU728" s="487">
        <v>-3</v>
      </c>
      <c r="AV728" s="488">
        <v>3352</v>
      </c>
    </row>
    <row r="729" spans="39:48" x14ac:dyDescent="0.25">
      <c r="AM729" s="485" t="s">
        <v>627</v>
      </c>
      <c r="AN729" s="486" t="s">
        <v>628</v>
      </c>
      <c r="AO729" s="487">
        <v>411</v>
      </c>
      <c r="AP729" s="487">
        <v>6646</v>
      </c>
      <c r="AQ729" s="487">
        <v>-1753</v>
      </c>
      <c r="AR729" s="487">
        <v>0</v>
      </c>
      <c r="AS729" s="487">
        <v>0</v>
      </c>
      <c r="AT729" s="487">
        <v>-1442</v>
      </c>
      <c r="AU729" s="487">
        <v>-12</v>
      </c>
      <c r="AV729" s="488">
        <v>3439</v>
      </c>
    </row>
    <row r="730" spans="39:48" x14ac:dyDescent="0.25">
      <c r="AM730" s="485" t="s">
        <v>629</v>
      </c>
      <c r="AN730" s="486" t="s">
        <v>630</v>
      </c>
      <c r="AO730" s="487">
        <v>438</v>
      </c>
      <c r="AP730" s="487">
        <v>17638</v>
      </c>
      <c r="AQ730" s="487">
        <v>-6852</v>
      </c>
      <c r="AR730" s="487">
        <v>0</v>
      </c>
      <c r="AS730" s="487">
        <v>0</v>
      </c>
      <c r="AT730" s="487">
        <v>-3083</v>
      </c>
      <c r="AU730" s="487">
        <v>-14</v>
      </c>
      <c r="AV730" s="488">
        <v>7689</v>
      </c>
    </row>
    <row r="731" spans="39:48" x14ac:dyDescent="0.25">
      <c r="AM731" s="485" t="s">
        <v>631</v>
      </c>
      <c r="AN731" s="486" t="s">
        <v>632</v>
      </c>
      <c r="AO731" s="487">
        <v>438</v>
      </c>
      <c r="AP731" s="487">
        <v>20472</v>
      </c>
      <c r="AQ731" s="487">
        <v>-4375</v>
      </c>
      <c r="AR731" s="487">
        <v>0</v>
      </c>
      <c r="AS731" s="487">
        <v>0</v>
      </c>
      <c r="AT731" s="487">
        <v>-4414</v>
      </c>
      <c r="AU731" s="487">
        <v>-10</v>
      </c>
      <c r="AV731" s="488">
        <v>11673</v>
      </c>
    </row>
    <row r="732" spans="39:48" x14ac:dyDescent="0.25">
      <c r="AM732" s="485" t="s">
        <v>633</v>
      </c>
      <c r="AN732" s="486" t="s">
        <v>634</v>
      </c>
      <c r="AO732" s="487">
        <v>478</v>
      </c>
      <c r="AP732" s="487">
        <v>7316</v>
      </c>
      <c r="AQ732" s="487">
        <v>-2095</v>
      </c>
      <c r="AR732" s="487">
        <v>0</v>
      </c>
      <c r="AS732" s="487">
        <v>0</v>
      </c>
      <c r="AT732" s="487">
        <v>-1478</v>
      </c>
      <c r="AU732" s="487">
        <v>-27</v>
      </c>
      <c r="AV732" s="488">
        <v>3716</v>
      </c>
    </row>
    <row r="733" spans="39:48" x14ac:dyDescent="0.25">
      <c r="AM733" s="485" t="s">
        <v>635</v>
      </c>
      <c r="AN733" s="486" t="s">
        <v>636</v>
      </c>
      <c r="AO733" s="487">
        <v>1055</v>
      </c>
      <c r="AP733" s="487">
        <v>10433</v>
      </c>
      <c r="AQ733" s="487">
        <v>-3383</v>
      </c>
      <c r="AR733" s="487">
        <v>0</v>
      </c>
      <c r="AS733" s="487">
        <v>0</v>
      </c>
      <c r="AT733" s="487">
        <v>-2219</v>
      </c>
      <c r="AU733" s="487">
        <v>-27</v>
      </c>
      <c r="AV733" s="488">
        <v>4804</v>
      </c>
    </row>
    <row r="734" spans="39:48" x14ac:dyDescent="0.25">
      <c r="AM734" s="485" t="s">
        <v>637</v>
      </c>
      <c r="AN734" s="486" t="s">
        <v>638</v>
      </c>
      <c r="AO734" s="487">
        <v>0</v>
      </c>
      <c r="AP734" s="487">
        <v>625856</v>
      </c>
      <c r="AQ734" s="487">
        <v>-233990</v>
      </c>
      <c r="AR734" s="487">
        <v>0</v>
      </c>
      <c r="AS734" s="487">
        <v>0</v>
      </c>
      <c r="AT734" s="487">
        <v>-203039</v>
      </c>
      <c r="AU734" s="487">
        <v>-1777</v>
      </c>
      <c r="AV734" s="488">
        <v>187050</v>
      </c>
    </row>
    <row r="735" spans="39:48" x14ac:dyDescent="0.25">
      <c r="AM735" s="485" t="s">
        <v>639</v>
      </c>
      <c r="AN735" s="486" t="s">
        <v>640</v>
      </c>
      <c r="AO735" s="487">
        <v>55</v>
      </c>
      <c r="AP735" s="487">
        <v>7266</v>
      </c>
      <c r="AQ735" s="487">
        <v>-3291</v>
      </c>
      <c r="AR735" s="487">
        <v>0</v>
      </c>
      <c r="AS735" s="487">
        <v>0</v>
      </c>
      <c r="AT735" s="487">
        <v>-1533</v>
      </c>
      <c r="AU735" s="487">
        <v>24</v>
      </c>
      <c r="AV735" s="488">
        <v>2466</v>
      </c>
    </row>
    <row r="736" spans="39:48" x14ac:dyDescent="0.25">
      <c r="AM736" s="485" t="s">
        <v>641</v>
      </c>
      <c r="AN736" s="486" t="s">
        <v>642</v>
      </c>
      <c r="AO736" s="487">
        <v>1121</v>
      </c>
      <c r="AP736" s="487">
        <v>8892</v>
      </c>
      <c r="AQ736" s="487">
        <v>-2277</v>
      </c>
      <c r="AR736" s="487">
        <v>0</v>
      </c>
      <c r="AS736" s="487">
        <v>0</v>
      </c>
      <c r="AT736" s="487">
        <v>-2161</v>
      </c>
      <c r="AU736" s="487">
        <v>-96</v>
      </c>
      <c r="AV736" s="488">
        <v>4358</v>
      </c>
    </row>
    <row r="737" spans="39:48" x14ac:dyDescent="0.25">
      <c r="AM737" s="485" t="s">
        <v>643</v>
      </c>
      <c r="AN737" s="486" t="s">
        <v>644</v>
      </c>
      <c r="AO737" s="487">
        <v>1523</v>
      </c>
      <c r="AP737" s="487">
        <v>9387</v>
      </c>
      <c r="AQ737" s="487">
        <v>-2636</v>
      </c>
      <c r="AR737" s="487">
        <v>0</v>
      </c>
      <c r="AS737" s="487">
        <v>0</v>
      </c>
      <c r="AT737" s="487">
        <v>-2303</v>
      </c>
      <c r="AU737" s="487">
        <v>-50</v>
      </c>
      <c r="AV737" s="488">
        <v>4398</v>
      </c>
    </row>
    <row r="738" spans="39:48" x14ac:dyDescent="0.25">
      <c r="AM738" s="485" t="s">
        <v>645</v>
      </c>
      <c r="AN738" s="486" t="s">
        <v>646</v>
      </c>
      <c r="AO738" s="487">
        <v>6</v>
      </c>
      <c r="AP738" s="487">
        <v>10399</v>
      </c>
      <c r="AQ738" s="487">
        <v>-3204</v>
      </c>
      <c r="AR738" s="487">
        <v>0</v>
      </c>
      <c r="AS738" s="487">
        <v>0</v>
      </c>
      <c r="AT738" s="487">
        <v>-2434</v>
      </c>
      <c r="AU738" s="487">
        <v>-100</v>
      </c>
      <c r="AV738" s="488">
        <v>4661</v>
      </c>
    </row>
    <row r="739" spans="39:48" x14ac:dyDescent="0.25">
      <c r="AM739" s="485" t="s">
        <v>647</v>
      </c>
      <c r="AN739" s="486" t="s">
        <v>648</v>
      </c>
      <c r="AO739" s="487">
        <v>563</v>
      </c>
      <c r="AP739" s="487">
        <v>27650</v>
      </c>
      <c r="AQ739" s="487">
        <v>-10584</v>
      </c>
      <c r="AR739" s="487">
        <v>0</v>
      </c>
      <c r="AS739" s="487">
        <v>0</v>
      </c>
      <c r="AT739" s="487">
        <v>-5637</v>
      </c>
      <c r="AU739" s="487">
        <v>9</v>
      </c>
      <c r="AV739" s="488">
        <v>11438</v>
      </c>
    </row>
    <row r="740" spans="39:48" x14ac:dyDescent="0.25">
      <c r="AM740" s="485" t="s">
        <v>649</v>
      </c>
      <c r="AN740" s="486" t="s">
        <v>650</v>
      </c>
      <c r="AO740" s="487">
        <v>1341</v>
      </c>
      <c r="AP740" s="487">
        <v>10267</v>
      </c>
      <c r="AQ740" s="487">
        <v>-2123</v>
      </c>
      <c r="AR740" s="487">
        <v>0</v>
      </c>
      <c r="AS740" s="487">
        <v>0</v>
      </c>
      <c r="AT740" s="487">
        <v>-2387</v>
      </c>
      <c r="AU740" s="487">
        <v>-100</v>
      </c>
      <c r="AV740" s="488">
        <v>5657</v>
      </c>
    </row>
    <row r="741" spans="39:48" x14ac:dyDescent="0.25">
      <c r="AM741" s="485" t="s">
        <v>651</v>
      </c>
      <c r="AN741" s="486" t="s">
        <v>652</v>
      </c>
      <c r="AO741" s="487">
        <v>409</v>
      </c>
      <c r="AP741" s="487">
        <v>8480</v>
      </c>
      <c r="AQ741" s="487">
        <v>-3406</v>
      </c>
      <c r="AR741" s="487">
        <v>0</v>
      </c>
      <c r="AS741" s="487">
        <v>0</v>
      </c>
      <c r="AT741" s="487">
        <v>-2109</v>
      </c>
      <c r="AU741" s="487">
        <v>-10</v>
      </c>
      <c r="AV741" s="488">
        <v>2955</v>
      </c>
    </row>
    <row r="742" spans="39:48" x14ac:dyDescent="0.25">
      <c r="AM742" s="485" t="s">
        <v>653</v>
      </c>
      <c r="AN742" s="486" t="s">
        <v>654</v>
      </c>
      <c r="AO742" s="487">
        <v>0</v>
      </c>
      <c r="AP742" s="487">
        <v>334513</v>
      </c>
      <c r="AQ742" s="487">
        <v>-122953</v>
      </c>
      <c r="AR742" s="487">
        <v>0</v>
      </c>
      <c r="AS742" s="487">
        <v>0</v>
      </c>
      <c r="AT742" s="487">
        <v>-97692</v>
      </c>
      <c r="AU742" s="487">
        <v>-373</v>
      </c>
      <c r="AV742" s="488">
        <v>113495</v>
      </c>
    </row>
    <row r="743" spans="39:48" x14ac:dyDescent="0.25">
      <c r="AM743" s="485" t="s">
        <v>655</v>
      </c>
      <c r="AN743" s="486" t="s">
        <v>656</v>
      </c>
      <c r="AO743" s="487">
        <v>307</v>
      </c>
      <c r="AP743" s="487">
        <v>4624</v>
      </c>
      <c r="AQ743" s="487">
        <v>-1546</v>
      </c>
      <c r="AR743" s="487">
        <v>0</v>
      </c>
      <c r="AS743" s="487">
        <v>0</v>
      </c>
      <c r="AT743" s="487">
        <v>-911</v>
      </c>
      <c r="AU743" s="487">
        <v>26</v>
      </c>
      <c r="AV743" s="488">
        <v>2193</v>
      </c>
    </row>
    <row r="744" spans="39:48" x14ac:dyDescent="0.25">
      <c r="AM744" s="485" t="s">
        <v>657</v>
      </c>
      <c r="AN744" s="486" t="s">
        <v>658</v>
      </c>
      <c r="AO744" s="487">
        <v>57</v>
      </c>
      <c r="AP744" s="487">
        <v>4070</v>
      </c>
      <c r="AQ744" s="487">
        <v>-1622</v>
      </c>
      <c r="AR744" s="487">
        <v>0</v>
      </c>
      <c r="AS744" s="487">
        <v>0</v>
      </c>
      <c r="AT744" s="487">
        <v>-751</v>
      </c>
      <c r="AU744" s="487">
        <v>-10</v>
      </c>
      <c r="AV744" s="488">
        <v>1687</v>
      </c>
    </row>
    <row r="745" spans="39:48" x14ac:dyDescent="0.25">
      <c r="AM745" s="485" t="s">
        <v>659</v>
      </c>
      <c r="AN745" s="486" t="s">
        <v>660</v>
      </c>
      <c r="AO745" s="487">
        <v>0</v>
      </c>
      <c r="AP745" s="487">
        <v>10698</v>
      </c>
      <c r="AQ745" s="487">
        <v>-4763</v>
      </c>
      <c r="AR745" s="487">
        <v>0</v>
      </c>
      <c r="AS745" s="487">
        <v>0</v>
      </c>
      <c r="AT745" s="487">
        <v>-2355</v>
      </c>
      <c r="AU745" s="487">
        <v>0</v>
      </c>
      <c r="AV745" s="488">
        <v>3580</v>
      </c>
    </row>
    <row r="746" spans="39:48" x14ac:dyDescent="0.25">
      <c r="AM746" s="485" t="s">
        <v>661</v>
      </c>
      <c r="AN746" s="486" t="s">
        <v>662</v>
      </c>
      <c r="AO746" s="487">
        <v>764</v>
      </c>
      <c r="AP746" s="487">
        <v>7048</v>
      </c>
      <c r="AQ746" s="487">
        <v>-1596</v>
      </c>
      <c r="AR746" s="487">
        <v>0</v>
      </c>
      <c r="AS746" s="487">
        <v>0</v>
      </c>
      <c r="AT746" s="487">
        <v>-1429</v>
      </c>
      <c r="AU746" s="487">
        <v>2</v>
      </c>
      <c r="AV746" s="488">
        <v>4025</v>
      </c>
    </row>
    <row r="747" spans="39:48" x14ac:dyDescent="0.25">
      <c r="AM747" s="485" t="s">
        <v>663</v>
      </c>
      <c r="AN747" s="486" t="s">
        <v>664</v>
      </c>
      <c r="AO747" s="487">
        <v>744</v>
      </c>
      <c r="AP747" s="487">
        <v>8094</v>
      </c>
      <c r="AQ747" s="487">
        <v>-2225</v>
      </c>
      <c r="AR747" s="487">
        <v>0</v>
      </c>
      <c r="AS747" s="487">
        <v>0</v>
      </c>
      <c r="AT747" s="487">
        <v>-1715</v>
      </c>
      <c r="AU747" s="487">
        <v>-21</v>
      </c>
      <c r="AV747" s="488">
        <v>4133</v>
      </c>
    </row>
    <row r="748" spans="39:48" x14ac:dyDescent="0.25">
      <c r="AM748" s="485" t="s">
        <v>665</v>
      </c>
      <c r="AN748" s="486" t="s">
        <v>666</v>
      </c>
      <c r="AO748" s="487">
        <v>0</v>
      </c>
      <c r="AP748" s="487">
        <v>8963</v>
      </c>
      <c r="AQ748" s="487">
        <v>-4203</v>
      </c>
      <c r="AR748" s="487">
        <v>0</v>
      </c>
      <c r="AS748" s="487">
        <v>0</v>
      </c>
      <c r="AT748" s="487">
        <v>-1771</v>
      </c>
      <c r="AU748" s="487">
        <v>-30</v>
      </c>
      <c r="AV748" s="488">
        <v>2959</v>
      </c>
    </row>
    <row r="749" spans="39:48" x14ac:dyDescent="0.25">
      <c r="AM749" s="485" t="s">
        <v>667</v>
      </c>
      <c r="AN749" s="486" t="s">
        <v>1243</v>
      </c>
      <c r="AO749" s="487">
        <v>0</v>
      </c>
      <c r="AP749" s="487">
        <v>351875</v>
      </c>
      <c r="AQ749" s="487">
        <v>-178090</v>
      </c>
      <c r="AR749" s="487">
        <v>0</v>
      </c>
      <c r="AS749" s="487">
        <v>0</v>
      </c>
      <c r="AT749" s="487">
        <v>-91263</v>
      </c>
      <c r="AU749" s="487">
        <v>450</v>
      </c>
      <c r="AV749" s="488">
        <v>82972</v>
      </c>
    </row>
    <row r="750" spans="39:48" x14ac:dyDescent="0.25">
      <c r="AM750" s="485" t="s">
        <v>669</v>
      </c>
      <c r="AN750" s="486" t="s">
        <v>1244</v>
      </c>
      <c r="AO750" s="487">
        <v>0</v>
      </c>
      <c r="AP750" s="487">
        <v>738769</v>
      </c>
      <c r="AQ750" s="487">
        <v>-251697</v>
      </c>
      <c r="AR750" s="487">
        <v>0</v>
      </c>
      <c r="AS750" s="487">
        <v>0</v>
      </c>
      <c r="AT750" s="487">
        <v>-229921</v>
      </c>
      <c r="AU750" s="487">
        <v>-1960</v>
      </c>
      <c r="AV750" s="488">
        <v>255191</v>
      </c>
    </row>
    <row r="751" spans="39:48" x14ac:dyDescent="0.25">
      <c r="AM751" s="485" t="s">
        <v>671</v>
      </c>
      <c r="AN751" s="486" t="s">
        <v>672</v>
      </c>
      <c r="AO751" s="487">
        <v>152</v>
      </c>
      <c r="AP751" s="487">
        <v>13909</v>
      </c>
      <c r="AQ751" s="487">
        <v>-5505</v>
      </c>
      <c r="AR751" s="487">
        <v>0</v>
      </c>
      <c r="AS751" s="487">
        <v>0</v>
      </c>
      <c r="AT751" s="487">
        <v>-3252</v>
      </c>
      <c r="AU751" s="487">
        <v>0</v>
      </c>
      <c r="AV751" s="488">
        <v>5152</v>
      </c>
    </row>
    <row r="752" spans="39:48" x14ac:dyDescent="0.25">
      <c r="AM752" s="485" t="s">
        <v>673</v>
      </c>
      <c r="AN752" s="486" t="s">
        <v>674</v>
      </c>
      <c r="AO752" s="487">
        <v>489</v>
      </c>
      <c r="AP752" s="487">
        <v>14463</v>
      </c>
      <c r="AQ752" s="487">
        <v>-5966</v>
      </c>
      <c r="AR752" s="487">
        <v>0</v>
      </c>
      <c r="AS752" s="487">
        <v>0</v>
      </c>
      <c r="AT752" s="487">
        <v>-3159</v>
      </c>
      <c r="AU752" s="487">
        <v>0</v>
      </c>
      <c r="AV752" s="488">
        <v>5338</v>
      </c>
    </row>
    <row r="753" spans="39:48" x14ac:dyDescent="0.25">
      <c r="AM753" s="485" t="s">
        <v>675</v>
      </c>
      <c r="AN753" s="486" t="s">
        <v>676</v>
      </c>
      <c r="AO753" s="487">
        <v>587</v>
      </c>
      <c r="AP753" s="487">
        <v>12041</v>
      </c>
      <c r="AQ753" s="487">
        <v>-3623</v>
      </c>
      <c r="AR753" s="487">
        <v>0</v>
      </c>
      <c r="AS753" s="487">
        <v>0</v>
      </c>
      <c r="AT753" s="487">
        <v>-3126</v>
      </c>
      <c r="AU753" s="487">
        <v>-20</v>
      </c>
      <c r="AV753" s="488">
        <v>5272</v>
      </c>
    </row>
    <row r="754" spans="39:48" x14ac:dyDescent="0.25">
      <c r="AM754" s="485" t="s">
        <v>677</v>
      </c>
      <c r="AN754" s="486" t="s">
        <v>678</v>
      </c>
      <c r="AO754" s="487">
        <v>264</v>
      </c>
      <c r="AP754" s="487">
        <v>12071</v>
      </c>
      <c r="AQ754" s="487">
        <v>-3802</v>
      </c>
      <c r="AR754" s="487">
        <v>0</v>
      </c>
      <c r="AS754" s="487">
        <v>0</v>
      </c>
      <c r="AT754" s="487">
        <v>-3212</v>
      </c>
      <c r="AU754" s="487">
        <v>2</v>
      </c>
      <c r="AV754" s="488">
        <v>5059</v>
      </c>
    </row>
    <row r="755" spans="39:48" x14ac:dyDescent="0.25">
      <c r="AM755" s="485" t="s">
        <v>679</v>
      </c>
      <c r="AN755" s="486" t="s">
        <v>680</v>
      </c>
      <c r="AO755" s="487">
        <v>42</v>
      </c>
      <c r="AP755" s="487">
        <v>13762</v>
      </c>
      <c r="AQ755" s="487">
        <v>-5698</v>
      </c>
      <c r="AR755" s="487">
        <v>0</v>
      </c>
      <c r="AS755" s="487">
        <v>0</v>
      </c>
      <c r="AT755" s="487">
        <v>-2850</v>
      </c>
      <c r="AU755" s="487">
        <v>-180</v>
      </c>
      <c r="AV755" s="488">
        <v>5034</v>
      </c>
    </row>
    <row r="756" spans="39:48" x14ac:dyDescent="0.25">
      <c r="AM756" s="485" t="s">
        <v>681</v>
      </c>
      <c r="AN756" s="486" t="s">
        <v>682</v>
      </c>
      <c r="AO756" s="487">
        <v>1956</v>
      </c>
      <c r="AP756" s="487">
        <v>15850</v>
      </c>
      <c r="AQ756" s="487">
        <v>-5194</v>
      </c>
      <c r="AR756" s="487">
        <v>0</v>
      </c>
      <c r="AS756" s="487">
        <v>0</v>
      </c>
      <c r="AT756" s="487">
        <v>-3136</v>
      </c>
      <c r="AU756" s="487">
        <v>-150</v>
      </c>
      <c r="AV756" s="488">
        <v>7370</v>
      </c>
    </row>
    <row r="757" spans="39:48" x14ac:dyDescent="0.25">
      <c r="AM757" s="485" t="s">
        <v>683</v>
      </c>
      <c r="AN757" s="486" t="s">
        <v>684</v>
      </c>
      <c r="AO757" s="487">
        <v>1387</v>
      </c>
      <c r="AP757" s="487">
        <v>11314</v>
      </c>
      <c r="AQ757" s="487">
        <v>-2399</v>
      </c>
      <c r="AR757" s="487">
        <v>0</v>
      </c>
      <c r="AS757" s="487">
        <v>0</v>
      </c>
      <c r="AT757" s="487">
        <v>-3085</v>
      </c>
      <c r="AU757" s="487">
        <v>0</v>
      </c>
      <c r="AV757" s="488">
        <v>5830</v>
      </c>
    </row>
    <row r="758" spans="39:48" x14ac:dyDescent="0.25">
      <c r="AM758" s="485" t="s">
        <v>685</v>
      </c>
      <c r="AN758" s="486" t="s">
        <v>686</v>
      </c>
      <c r="AO758" s="487">
        <v>0</v>
      </c>
      <c r="AP758" s="487">
        <v>584022</v>
      </c>
      <c r="AQ758" s="487">
        <v>-161567</v>
      </c>
      <c r="AR758" s="487">
        <v>0</v>
      </c>
      <c r="AS758" s="487">
        <v>0</v>
      </c>
      <c r="AT758" s="487">
        <v>-194350</v>
      </c>
      <c r="AU758" s="487">
        <v>-3451</v>
      </c>
      <c r="AV758" s="488">
        <v>224654</v>
      </c>
    </row>
    <row r="759" spans="39:48" x14ac:dyDescent="0.25">
      <c r="AM759" s="485" t="s">
        <v>687</v>
      </c>
      <c r="AN759" s="486" t="s">
        <v>688</v>
      </c>
      <c r="AO759" s="487">
        <v>3156</v>
      </c>
      <c r="AP759" s="487">
        <v>17299</v>
      </c>
      <c r="AQ759" s="487">
        <v>-4830</v>
      </c>
      <c r="AR759" s="487">
        <v>0</v>
      </c>
      <c r="AS759" s="487">
        <v>0</v>
      </c>
      <c r="AT759" s="487">
        <v>-3835</v>
      </c>
      <c r="AU759" s="487">
        <v>-214</v>
      </c>
      <c r="AV759" s="488">
        <v>8420</v>
      </c>
    </row>
    <row r="760" spans="39:48" x14ac:dyDescent="0.25">
      <c r="AM760" s="485" t="s">
        <v>689</v>
      </c>
      <c r="AN760" s="486" t="s">
        <v>690</v>
      </c>
      <c r="AO760" s="487">
        <v>136</v>
      </c>
      <c r="AP760" s="487">
        <v>24855</v>
      </c>
      <c r="AQ760" s="487">
        <v>-10480</v>
      </c>
      <c r="AR760" s="487">
        <v>0</v>
      </c>
      <c r="AS760" s="487">
        <v>0</v>
      </c>
      <c r="AT760" s="487">
        <v>-4112</v>
      </c>
      <c r="AU760" s="487">
        <v>-384</v>
      </c>
      <c r="AV760" s="488">
        <v>9879</v>
      </c>
    </row>
    <row r="761" spans="39:48" x14ac:dyDescent="0.25">
      <c r="AM761" s="485" t="s">
        <v>691</v>
      </c>
      <c r="AN761" s="486" t="s">
        <v>692</v>
      </c>
      <c r="AO761" s="487">
        <v>3059</v>
      </c>
      <c r="AP761" s="487">
        <v>15881</v>
      </c>
      <c r="AQ761" s="487">
        <v>-2706</v>
      </c>
      <c r="AR761" s="487">
        <v>0</v>
      </c>
      <c r="AS761" s="487">
        <v>0</v>
      </c>
      <c r="AT761" s="487">
        <v>-3692</v>
      </c>
      <c r="AU761" s="487">
        <v>-103.58</v>
      </c>
      <c r="AV761" s="488">
        <v>9379.42</v>
      </c>
    </row>
    <row r="762" spans="39:48" x14ac:dyDescent="0.25">
      <c r="AM762" s="485" t="s">
        <v>693</v>
      </c>
      <c r="AN762" s="486" t="s">
        <v>694</v>
      </c>
      <c r="AO762" s="487">
        <v>1930</v>
      </c>
      <c r="AP762" s="487">
        <v>12358</v>
      </c>
      <c r="AQ762" s="487">
        <v>-2727</v>
      </c>
      <c r="AR762" s="487">
        <v>0</v>
      </c>
      <c r="AS762" s="487">
        <v>0</v>
      </c>
      <c r="AT762" s="487">
        <v>-3350</v>
      </c>
      <c r="AU762" s="487">
        <v>4</v>
      </c>
      <c r="AV762" s="488">
        <v>6285</v>
      </c>
    </row>
    <row r="763" spans="39:48" x14ac:dyDescent="0.25">
      <c r="AM763" s="485" t="s">
        <v>695</v>
      </c>
      <c r="AN763" s="486" t="s">
        <v>696</v>
      </c>
      <c r="AO763" s="487">
        <v>1837</v>
      </c>
      <c r="AP763" s="487">
        <v>9680</v>
      </c>
      <c r="AQ763" s="487">
        <v>-2462</v>
      </c>
      <c r="AR763" s="487">
        <v>0</v>
      </c>
      <c r="AS763" s="487">
        <v>0</v>
      </c>
      <c r="AT763" s="487">
        <v>-2781</v>
      </c>
      <c r="AU763" s="487">
        <v>-14.18</v>
      </c>
      <c r="AV763" s="488">
        <v>4422.82</v>
      </c>
    </row>
    <row r="764" spans="39:48" x14ac:dyDescent="0.25">
      <c r="AM764" s="485" t="s">
        <v>697</v>
      </c>
      <c r="AN764" s="486" t="s">
        <v>1245</v>
      </c>
      <c r="AO764" s="487">
        <v>2403</v>
      </c>
      <c r="AP764" s="487">
        <v>185098</v>
      </c>
      <c r="AQ764" s="487">
        <v>-83270</v>
      </c>
      <c r="AR764" s="487">
        <v>0</v>
      </c>
      <c r="AS764" s="487">
        <v>0</v>
      </c>
      <c r="AT764" s="487">
        <v>-53415</v>
      </c>
      <c r="AU764" s="487">
        <v>0</v>
      </c>
      <c r="AV764" s="488">
        <v>48413</v>
      </c>
    </row>
    <row r="765" spans="39:48" x14ac:dyDescent="0.25">
      <c r="AM765" s="485" t="s">
        <v>699</v>
      </c>
      <c r="AN765" s="486" t="s">
        <v>1246</v>
      </c>
      <c r="AO765" s="487">
        <v>0</v>
      </c>
      <c r="AP765" s="487">
        <v>269730</v>
      </c>
      <c r="AQ765" s="487">
        <v>-88834</v>
      </c>
      <c r="AR765" s="487">
        <v>0</v>
      </c>
      <c r="AS765" s="487">
        <v>0</v>
      </c>
      <c r="AT765" s="487">
        <v>-87273</v>
      </c>
      <c r="AU765" s="487">
        <v>-895</v>
      </c>
      <c r="AV765" s="488">
        <v>92728</v>
      </c>
    </row>
    <row r="766" spans="39:48" x14ac:dyDescent="0.25">
      <c r="AM766" s="485" t="s">
        <v>701</v>
      </c>
      <c r="AN766" s="486" t="s">
        <v>702</v>
      </c>
      <c r="AO766" s="487">
        <v>1188</v>
      </c>
      <c r="AP766" s="487">
        <v>6452</v>
      </c>
      <c r="AQ766" s="487">
        <v>-1809</v>
      </c>
      <c r="AR766" s="487">
        <v>0</v>
      </c>
      <c r="AS766" s="487">
        <v>0</v>
      </c>
      <c r="AT766" s="487">
        <v>-1530</v>
      </c>
      <c r="AU766" s="487">
        <v>-14</v>
      </c>
      <c r="AV766" s="488">
        <v>3099</v>
      </c>
    </row>
    <row r="767" spans="39:48" x14ac:dyDescent="0.25">
      <c r="AM767" s="485" t="s">
        <v>703</v>
      </c>
      <c r="AN767" s="486" t="s">
        <v>704</v>
      </c>
      <c r="AO767" s="487">
        <v>1176</v>
      </c>
      <c r="AP767" s="487">
        <v>8172</v>
      </c>
      <c r="AQ767" s="487">
        <v>-2491</v>
      </c>
      <c r="AR767" s="487">
        <v>0</v>
      </c>
      <c r="AS767" s="487">
        <v>0</v>
      </c>
      <c r="AT767" s="487">
        <v>-1687</v>
      </c>
      <c r="AU767" s="487">
        <v>-57</v>
      </c>
      <c r="AV767" s="488">
        <v>3937</v>
      </c>
    </row>
    <row r="768" spans="39:48" x14ac:dyDescent="0.25">
      <c r="AM768" s="485" t="s">
        <v>705</v>
      </c>
      <c r="AN768" s="486" t="s">
        <v>706</v>
      </c>
      <c r="AO768" s="487">
        <v>390</v>
      </c>
      <c r="AP768" s="487">
        <v>5717</v>
      </c>
      <c r="AQ768" s="487">
        <v>-1778</v>
      </c>
      <c r="AR768" s="487">
        <v>0</v>
      </c>
      <c r="AS768" s="487">
        <v>0</v>
      </c>
      <c r="AT768" s="487">
        <v>-1103</v>
      </c>
      <c r="AU768" s="487">
        <v>-74</v>
      </c>
      <c r="AV768" s="488">
        <v>2762</v>
      </c>
    </row>
    <row r="769" spans="39:48" x14ac:dyDescent="0.25">
      <c r="AM769" s="485" t="s">
        <v>707</v>
      </c>
      <c r="AN769" s="486" t="s">
        <v>708</v>
      </c>
      <c r="AO769" s="487">
        <v>284</v>
      </c>
      <c r="AP769" s="487">
        <v>11183</v>
      </c>
      <c r="AQ769" s="487">
        <v>-3483</v>
      </c>
      <c r="AR769" s="487">
        <v>0</v>
      </c>
      <c r="AS769" s="487">
        <v>0</v>
      </c>
      <c r="AT769" s="487">
        <v>-2767</v>
      </c>
      <c r="AU769" s="487">
        <v>-10</v>
      </c>
      <c r="AV769" s="488">
        <v>4923</v>
      </c>
    </row>
    <row r="770" spans="39:48" x14ac:dyDescent="0.25">
      <c r="AM770" s="485" t="s">
        <v>709</v>
      </c>
      <c r="AN770" s="486" t="s">
        <v>710</v>
      </c>
      <c r="AO770" s="487">
        <v>563</v>
      </c>
      <c r="AP770" s="487">
        <v>6706</v>
      </c>
      <c r="AQ770" s="487">
        <v>-1804</v>
      </c>
      <c r="AR770" s="487">
        <v>0</v>
      </c>
      <c r="AS770" s="487">
        <v>0</v>
      </c>
      <c r="AT770" s="487">
        <v>-1195</v>
      </c>
      <c r="AU770" s="487">
        <v>-83</v>
      </c>
      <c r="AV770" s="488">
        <v>3624</v>
      </c>
    </row>
    <row r="771" spans="39:48" x14ac:dyDescent="0.25">
      <c r="AM771" s="485" t="s">
        <v>711</v>
      </c>
      <c r="AN771" s="486" t="s">
        <v>712</v>
      </c>
      <c r="AO771" s="487">
        <v>0</v>
      </c>
      <c r="AP771" s="487">
        <v>484113</v>
      </c>
      <c r="AQ771" s="487">
        <v>-146690</v>
      </c>
      <c r="AR771" s="487">
        <v>0</v>
      </c>
      <c r="AS771" s="487">
        <v>0</v>
      </c>
      <c r="AT771" s="487">
        <v>-160312</v>
      </c>
      <c r="AU771" s="487">
        <v>-1418</v>
      </c>
      <c r="AV771" s="488">
        <v>175692</v>
      </c>
    </row>
    <row r="772" spans="39:48" x14ac:dyDescent="0.25">
      <c r="AM772" s="485" t="s">
        <v>713</v>
      </c>
      <c r="AN772" s="486" t="s">
        <v>714</v>
      </c>
      <c r="AO772" s="487">
        <v>1479</v>
      </c>
      <c r="AP772" s="487">
        <v>13213</v>
      </c>
      <c r="AQ772" s="487">
        <v>-3789</v>
      </c>
      <c r="AR772" s="487">
        <v>0</v>
      </c>
      <c r="AS772" s="487">
        <v>0</v>
      </c>
      <c r="AT772" s="487">
        <v>-3051</v>
      </c>
      <c r="AU772" s="487">
        <v>-95</v>
      </c>
      <c r="AV772" s="488">
        <v>6278</v>
      </c>
    </row>
    <row r="773" spans="39:48" x14ac:dyDescent="0.25">
      <c r="AM773" s="485" t="s">
        <v>715</v>
      </c>
      <c r="AN773" s="486" t="s">
        <v>716</v>
      </c>
      <c r="AO773" s="487">
        <v>876</v>
      </c>
      <c r="AP773" s="487">
        <v>13189</v>
      </c>
      <c r="AQ773" s="487">
        <v>-4579</v>
      </c>
      <c r="AR773" s="487">
        <v>0</v>
      </c>
      <c r="AS773" s="487">
        <v>0</v>
      </c>
      <c r="AT773" s="487">
        <v>-3121</v>
      </c>
      <c r="AU773" s="487">
        <v>-78</v>
      </c>
      <c r="AV773" s="488">
        <v>5411</v>
      </c>
    </row>
    <row r="774" spans="39:48" x14ac:dyDescent="0.25">
      <c r="AM774" s="485" t="s">
        <v>717</v>
      </c>
      <c r="AN774" s="486" t="s">
        <v>718</v>
      </c>
      <c r="AO774" s="487">
        <v>317</v>
      </c>
      <c r="AP774" s="487">
        <v>11848</v>
      </c>
      <c r="AQ774" s="487">
        <v>-3739</v>
      </c>
      <c r="AR774" s="487">
        <v>0</v>
      </c>
      <c r="AS774" s="487">
        <v>0</v>
      </c>
      <c r="AT774" s="487">
        <v>-3032</v>
      </c>
      <c r="AU774" s="487">
        <v>21</v>
      </c>
      <c r="AV774" s="488">
        <v>5098</v>
      </c>
    </row>
    <row r="775" spans="39:48" x14ac:dyDescent="0.25">
      <c r="AM775" s="485" t="s">
        <v>719</v>
      </c>
      <c r="AN775" s="486" t="s">
        <v>720</v>
      </c>
      <c r="AO775" s="487">
        <v>2614</v>
      </c>
      <c r="AP775" s="487">
        <v>18920</v>
      </c>
      <c r="AQ775" s="487">
        <v>-4481</v>
      </c>
      <c r="AR775" s="487">
        <v>0</v>
      </c>
      <c r="AS775" s="487">
        <v>0</v>
      </c>
      <c r="AT775" s="487">
        <v>-4428</v>
      </c>
      <c r="AU775" s="487">
        <v>-55</v>
      </c>
      <c r="AV775" s="488">
        <v>9956</v>
      </c>
    </row>
    <row r="776" spans="39:48" x14ac:dyDescent="0.25">
      <c r="AM776" s="485" t="s">
        <v>721</v>
      </c>
      <c r="AN776" s="486" t="s">
        <v>722</v>
      </c>
      <c r="AO776" s="487">
        <v>554</v>
      </c>
      <c r="AP776" s="487">
        <v>4922</v>
      </c>
      <c r="AQ776" s="487">
        <v>-1735</v>
      </c>
      <c r="AR776" s="487">
        <v>0</v>
      </c>
      <c r="AS776" s="487">
        <v>0</v>
      </c>
      <c r="AT776" s="487">
        <v>-1025</v>
      </c>
      <c r="AU776" s="487">
        <v>-11</v>
      </c>
      <c r="AV776" s="488">
        <v>2151</v>
      </c>
    </row>
    <row r="777" spans="39:48" x14ac:dyDescent="0.25">
      <c r="AM777" s="485" t="s">
        <v>723</v>
      </c>
      <c r="AN777" s="486" t="s">
        <v>724</v>
      </c>
      <c r="AO777" s="487">
        <v>0</v>
      </c>
      <c r="AP777" s="487">
        <v>281147</v>
      </c>
      <c r="AQ777" s="487">
        <v>-136480</v>
      </c>
      <c r="AR777" s="487">
        <v>0</v>
      </c>
      <c r="AS777" s="487">
        <v>0</v>
      </c>
      <c r="AT777" s="487">
        <v>-79308</v>
      </c>
      <c r="AU777" s="487">
        <v>-291</v>
      </c>
      <c r="AV777" s="488">
        <v>65068</v>
      </c>
    </row>
    <row r="778" spans="39:48" x14ac:dyDescent="0.25">
      <c r="AM778" s="485" t="s">
        <v>725</v>
      </c>
      <c r="AN778" s="486" t="s">
        <v>726</v>
      </c>
      <c r="AO778" s="487">
        <v>0</v>
      </c>
      <c r="AP778" s="487">
        <v>738274</v>
      </c>
      <c r="AQ778" s="487">
        <v>-251371</v>
      </c>
      <c r="AR778" s="487">
        <v>0</v>
      </c>
      <c r="AS778" s="487">
        <v>0</v>
      </c>
      <c r="AT778" s="487">
        <v>-246829</v>
      </c>
      <c r="AU778" s="487">
        <v>-1185</v>
      </c>
      <c r="AV778" s="488">
        <v>238890</v>
      </c>
    </row>
    <row r="779" spans="39:48" x14ac:dyDescent="0.25">
      <c r="AM779" s="485" t="s">
        <v>727</v>
      </c>
      <c r="AN779" s="486" t="s">
        <v>728</v>
      </c>
      <c r="AO779" s="487">
        <v>415</v>
      </c>
      <c r="AP779" s="487">
        <v>12228</v>
      </c>
      <c r="AQ779" s="487">
        <v>-4268</v>
      </c>
      <c r="AR779" s="487">
        <v>0</v>
      </c>
      <c r="AS779" s="487">
        <v>0</v>
      </c>
      <c r="AT779" s="487">
        <v>-2682</v>
      </c>
      <c r="AU779" s="487">
        <v>42</v>
      </c>
      <c r="AV779" s="488">
        <v>5320</v>
      </c>
    </row>
    <row r="780" spans="39:48" x14ac:dyDescent="0.25">
      <c r="AM780" s="485" t="s">
        <v>729</v>
      </c>
      <c r="AN780" s="486" t="s">
        <v>730</v>
      </c>
      <c r="AO780" s="487">
        <v>768</v>
      </c>
      <c r="AP780" s="487">
        <v>14628</v>
      </c>
      <c r="AQ780" s="487">
        <v>-4970</v>
      </c>
      <c r="AR780" s="487">
        <v>0</v>
      </c>
      <c r="AS780" s="487">
        <v>0</v>
      </c>
      <c r="AT780" s="487">
        <v>-3052</v>
      </c>
      <c r="AU780" s="487">
        <v>-112</v>
      </c>
      <c r="AV780" s="488">
        <v>6494</v>
      </c>
    </row>
    <row r="781" spans="39:48" x14ac:dyDescent="0.25">
      <c r="AM781" s="485" t="s">
        <v>731</v>
      </c>
      <c r="AN781" s="486" t="s">
        <v>732</v>
      </c>
      <c r="AO781" s="487">
        <v>1102</v>
      </c>
      <c r="AP781" s="487">
        <v>10549</v>
      </c>
      <c r="AQ781" s="487">
        <v>-2425</v>
      </c>
      <c r="AR781" s="487">
        <v>0</v>
      </c>
      <c r="AS781" s="487">
        <v>0</v>
      </c>
      <c r="AT781" s="487">
        <v>-2711</v>
      </c>
      <c r="AU781" s="487">
        <v>0</v>
      </c>
      <c r="AV781" s="488">
        <v>5413</v>
      </c>
    </row>
    <row r="782" spans="39:48" x14ac:dyDescent="0.25">
      <c r="AM782" s="485" t="s">
        <v>733</v>
      </c>
      <c r="AN782" s="486" t="s">
        <v>734</v>
      </c>
      <c r="AO782" s="487">
        <v>209</v>
      </c>
      <c r="AP782" s="487">
        <v>14471</v>
      </c>
      <c r="AQ782" s="487">
        <v>-4818</v>
      </c>
      <c r="AR782" s="487">
        <v>0</v>
      </c>
      <c r="AS782" s="487">
        <v>0</v>
      </c>
      <c r="AT782" s="487">
        <v>-3541</v>
      </c>
      <c r="AU782" s="487">
        <v>0</v>
      </c>
      <c r="AV782" s="488">
        <v>6112</v>
      </c>
    </row>
    <row r="783" spans="39:48" x14ac:dyDescent="0.25">
      <c r="AM783" s="485" t="s">
        <v>735</v>
      </c>
      <c r="AN783" s="486" t="s">
        <v>736</v>
      </c>
      <c r="AO783" s="487">
        <v>1620</v>
      </c>
      <c r="AP783" s="487">
        <v>10536</v>
      </c>
      <c r="AQ783" s="487">
        <v>-2643</v>
      </c>
      <c r="AR783" s="487">
        <v>0</v>
      </c>
      <c r="AS783" s="487">
        <v>0</v>
      </c>
      <c r="AT783" s="487">
        <v>-3047</v>
      </c>
      <c r="AU783" s="487">
        <v>-73</v>
      </c>
      <c r="AV783" s="488">
        <v>4773</v>
      </c>
    </row>
    <row r="784" spans="39:48" x14ac:dyDescent="0.25">
      <c r="AM784" s="485" t="s">
        <v>737</v>
      </c>
      <c r="AN784" s="486" t="s">
        <v>738</v>
      </c>
      <c r="AO784" s="487">
        <v>535</v>
      </c>
      <c r="AP784" s="487">
        <v>13826</v>
      </c>
      <c r="AQ784" s="487">
        <v>-3905</v>
      </c>
      <c r="AR784" s="487">
        <v>0</v>
      </c>
      <c r="AS784" s="487">
        <v>0</v>
      </c>
      <c r="AT784" s="487">
        <v>-3521</v>
      </c>
      <c r="AU784" s="487">
        <v>0</v>
      </c>
      <c r="AV784" s="488">
        <v>6400</v>
      </c>
    </row>
    <row r="785" spans="39:48" x14ac:dyDescent="0.25">
      <c r="AM785" s="485" t="s">
        <v>739</v>
      </c>
      <c r="AN785" s="486" t="s">
        <v>740</v>
      </c>
      <c r="AO785" s="487">
        <v>871</v>
      </c>
      <c r="AP785" s="487">
        <v>11336</v>
      </c>
      <c r="AQ785" s="487">
        <v>-3078</v>
      </c>
      <c r="AR785" s="487">
        <v>0</v>
      </c>
      <c r="AS785" s="487">
        <v>0</v>
      </c>
      <c r="AT785" s="487">
        <v>-2731</v>
      </c>
      <c r="AU785" s="487">
        <v>-68</v>
      </c>
      <c r="AV785" s="488">
        <v>5459</v>
      </c>
    </row>
    <row r="786" spans="39:48" x14ac:dyDescent="0.25">
      <c r="AM786" s="485" t="s">
        <v>741</v>
      </c>
      <c r="AN786" s="486" t="s">
        <v>742</v>
      </c>
      <c r="AO786" s="487">
        <v>0</v>
      </c>
      <c r="AP786" s="487">
        <v>8271</v>
      </c>
      <c r="AQ786" s="487">
        <v>-3383</v>
      </c>
      <c r="AR786" s="487">
        <v>0</v>
      </c>
      <c r="AS786" s="487">
        <v>0</v>
      </c>
      <c r="AT786" s="487">
        <v>-2141</v>
      </c>
      <c r="AU786" s="487">
        <v>-20</v>
      </c>
      <c r="AV786" s="488">
        <v>2727</v>
      </c>
    </row>
    <row r="787" spans="39:48" x14ac:dyDescent="0.25">
      <c r="AM787" s="485" t="s">
        <v>743</v>
      </c>
      <c r="AN787" s="486" t="s">
        <v>744</v>
      </c>
      <c r="AO787" s="487">
        <v>0</v>
      </c>
      <c r="AP787" s="487">
        <v>656591</v>
      </c>
      <c r="AQ787" s="487">
        <v>-212052</v>
      </c>
      <c r="AR787" s="487">
        <v>0</v>
      </c>
      <c r="AS787" s="487">
        <v>0</v>
      </c>
      <c r="AT787" s="487">
        <v>-214211</v>
      </c>
      <c r="AU787" s="487">
        <v>-1096</v>
      </c>
      <c r="AV787" s="488">
        <v>229232</v>
      </c>
    </row>
    <row r="788" spans="39:48" x14ac:dyDescent="0.25">
      <c r="AM788" s="485" t="s">
        <v>745</v>
      </c>
      <c r="AN788" s="486" t="s">
        <v>746</v>
      </c>
      <c r="AO788" s="487">
        <v>1590</v>
      </c>
      <c r="AP788" s="487">
        <v>10198</v>
      </c>
      <c r="AQ788" s="487">
        <v>-2364</v>
      </c>
      <c r="AR788" s="487">
        <v>0</v>
      </c>
      <c r="AS788" s="487">
        <v>0</v>
      </c>
      <c r="AT788" s="487">
        <v>-2438</v>
      </c>
      <c r="AU788" s="487">
        <v>26.15</v>
      </c>
      <c r="AV788" s="488">
        <v>5422.15</v>
      </c>
    </row>
    <row r="789" spans="39:48" x14ac:dyDescent="0.25">
      <c r="AM789" s="485" t="s">
        <v>747</v>
      </c>
      <c r="AN789" s="486" t="s">
        <v>748</v>
      </c>
      <c r="AO789" s="487">
        <v>942</v>
      </c>
      <c r="AP789" s="487">
        <v>7725</v>
      </c>
      <c r="AQ789" s="487">
        <v>-3233</v>
      </c>
      <c r="AR789" s="487">
        <v>0</v>
      </c>
      <c r="AS789" s="487">
        <v>0</v>
      </c>
      <c r="AT789" s="487">
        <v>-1706</v>
      </c>
      <c r="AU789" s="487">
        <v>-10</v>
      </c>
      <c r="AV789" s="488">
        <v>2776</v>
      </c>
    </row>
    <row r="790" spans="39:48" x14ac:dyDescent="0.25">
      <c r="AM790" s="485" t="s">
        <v>749</v>
      </c>
      <c r="AN790" s="486" t="s">
        <v>750</v>
      </c>
      <c r="AO790" s="487">
        <v>0</v>
      </c>
      <c r="AP790" s="487">
        <v>20282</v>
      </c>
      <c r="AQ790" s="487">
        <v>-6314</v>
      </c>
      <c r="AR790" s="487">
        <v>0</v>
      </c>
      <c r="AS790" s="487">
        <v>0</v>
      </c>
      <c r="AT790" s="487">
        <v>-3391</v>
      </c>
      <c r="AU790" s="487">
        <v>8</v>
      </c>
      <c r="AV790" s="488">
        <v>10585</v>
      </c>
    </row>
    <row r="791" spans="39:48" x14ac:dyDescent="0.25">
      <c r="AM791" s="485" t="s">
        <v>751</v>
      </c>
      <c r="AN791" s="486" t="s">
        <v>752</v>
      </c>
      <c r="AO791" s="487">
        <v>1344</v>
      </c>
      <c r="AP791" s="487">
        <v>10881</v>
      </c>
      <c r="AQ791" s="487">
        <v>-2717</v>
      </c>
      <c r="AR791" s="487">
        <v>0</v>
      </c>
      <c r="AS791" s="487">
        <v>0</v>
      </c>
      <c r="AT791" s="487">
        <v>-2526</v>
      </c>
      <c r="AU791" s="487">
        <v>-49</v>
      </c>
      <c r="AV791" s="488">
        <v>5589</v>
      </c>
    </row>
    <row r="792" spans="39:48" x14ac:dyDescent="0.25">
      <c r="AM792" s="485" t="s">
        <v>753</v>
      </c>
      <c r="AN792" s="486" t="s">
        <v>754</v>
      </c>
      <c r="AO792" s="487">
        <v>833</v>
      </c>
      <c r="AP792" s="487">
        <v>12526</v>
      </c>
      <c r="AQ792" s="487">
        <v>-3148</v>
      </c>
      <c r="AR792" s="487">
        <v>0</v>
      </c>
      <c r="AS792" s="487">
        <v>0</v>
      </c>
      <c r="AT792" s="487">
        <v>-2865</v>
      </c>
      <c r="AU792" s="487">
        <v>-31</v>
      </c>
      <c r="AV792" s="488">
        <v>6482</v>
      </c>
    </row>
    <row r="793" spans="39:48" x14ac:dyDescent="0.25">
      <c r="AM793" s="485" t="s">
        <v>755</v>
      </c>
      <c r="AN793" s="486" t="s">
        <v>756</v>
      </c>
      <c r="AO793" s="487">
        <v>1423</v>
      </c>
      <c r="AP793" s="487">
        <v>14205</v>
      </c>
      <c r="AQ793" s="487">
        <v>-3393</v>
      </c>
      <c r="AR793" s="487">
        <v>0</v>
      </c>
      <c r="AS793" s="487">
        <v>0</v>
      </c>
      <c r="AT793" s="487">
        <v>-3375</v>
      </c>
      <c r="AU793" s="487">
        <v>-90</v>
      </c>
      <c r="AV793" s="488">
        <v>7347</v>
      </c>
    </row>
    <row r="794" spans="39:48" x14ac:dyDescent="0.25">
      <c r="AM794" s="485" t="s">
        <v>757</v>
      </c>
      <c r="AN794" s="486" t="s">
        <v>758</v>
      </c>
      <c r="AO794" s="487">
        <v>291</v>
      </c>
      <c r="AP794" s="487">
        <v>14049</v>
      </c>
      <c r="AQ794" s="487">
        <v>-5494</v>
      </c>
      <c r="AR794" s="487">
        <v>0</v>
      </c>
      <c r="AS794" s="487">
        <v>0</v>
      </c>
      <c r="AT794" s="487">
        <v>-3285</v>
      </c>
      <c r="AU794" s="487">
        <v>-22</v>
      </c>
      <c r="AV794" s="488">
        <v>5248</v>
      </c>
    </row>
    <row r="795" spans="39:48" x14ac:dyDescent="0.25">
      <c r="AM795" s="485" t="s">
        <v>759</v>
      </c>
      <c r="AN795" s="486" t="s">
        <v>760</v>
      </c>
      <c r="AO795" s="487">
        <v>0</v>
      </c>
      <c r="AP795" s="487">
        <v>999794</v>
      </c>
      <c r="AQ795" s="487">
        <v>-222085</v>
      </c>
      <c r="AR795" s="487">
        <v>0</v>
      </c>
      <c r="AS795" s="487">
        <v>0</v>
      </c>
      <c r="AT795" s="487">
        <v>-336311</v>
      </c>
      <c r="AU795" s="487">
        <v>-850</v>
      </c>
      <c r="AV795" s="488">
        <v>440547</v>
      </c>
    </row>
    <row r="796" spans="39:48" x14ac:dyDescent="0.25">
      <c r="AM796" s="485" t="s">
        <v>761</v>
      </c>
      <c r="AN796" s="486" t="s">
        <v>762</v>
      </c>
      <c r="AO796" s="487">
        <v>48</v>
      </c>
      <c r="AP796" s="487">
        <v>16719</v>
      </c>
      <c r="AQ796" s="487">
        <v>-1960</v>
      </c>
      <c r="AR796" s="487">
        <v>0</v>
      </c>
      <c r="AS796" s="487">
        <v>0</v>
      </c>
      <c r="AT796" s="487">
        <v>-3636</v>
      </c>
      <c r="AU796" s="487">
        <v>-70</v>
      </c>
      <c r="AV796" s="488">
        <v>11053</v>
      </c>
    </row>
    <row r="797" spans="39:48" x14ac:dyDescent="0.25">
      <c r="AM797" s="485" t="s">
        <v>763</v>
      </c>
      <c r="AN797" s="486" t="s">
        <v>1247</v>
      </c>
      <c r="AO797" s="487">
        <v>0</v>
      </c>
      <c r="AP797" s="487">
        <v>7659</v>
      </c>
      <c r="AQ797" s="487">
        <v>-1675</v>
      </c>
      <c r="AR797" s="487">
        <v>0</v>
      </c>
      <c r="AS797" s="487">
        <v>0</v>
      </c>
      <c r="AT797" s="487">
        <v>-1956</v>
      </c>
      <c r="AU797" s="487">
        <v>86</v>
      </c>
      <c r="AV797" s="488">
        <v>4114</v>
      </c>
    </row>
    <row r="798" spans="39:48" x14ac:dyDescent="0.25">
      <c r="AM798" s="485" t="s">
        <v>765</v>
      </c>
      <c r="AN798" s="486" t="s">
        <v>766</v>
      </c>
      <c r="AO798" s="487">
        <v>1097</v>
      </c>
      <c r="AP798" s="487">
        <v>15678</v>
      </c>
      <c r="AQ798" s="487">
        <v>-3539</v>
      </c>
      <c r="AR798" s="487">
        <v>0</v>
      </c>
      <c r="AS798" s="487">
        <v>0</v>
      </c>
      <c r="AT798" s="487">
        <v>-3783</v>
      </c>
      <c r="AU798" s="487">
        <v>-74</v>
      </c>
      <c r="AV798" s="488">
        <v>8282</v>
      </c>
    </row>
    <row r="799" spans="39:48" x14ac:dyDescent="0.25">
      <c r="AM799" s="485" t="s">
        <v>767</v>
      </c>
      <c r="AN799" s="486" t="s">
        <v>768</v>
      </c>
      <c r="AO799" s="487">
        <v>121</v>
      </c>
      <c r="AP799" s="487">
        <v>8659</v>
      </c>
      <c r="AQ799" s="487">
        <v>-1058</v>
      </c>
      <c r="AR799" s="487">
        <v>0</v>
      </c>
      <c r="AS799" s="487">
        <v>0</v>
      </c>
      <c r="AT799" s="487">
        <v>-2333</v>
      </c>
      <c r="AU799" s="487">
        <v>-40</v>
      </c>
      <c r="AV799" s="488">
        <v>5228</v>
      </c>
    </row>
    <row r="800" spans="39:48" x14ac:dyDescent="0.25">
      <c r="AM800" s="485" t="s">
        <v>769</v>
      </c>
      <c r="AN800" s="486" t="s">
        <v>770</v>
      </c>
      <c r="AO800" s="487">
        <v>265</v>
      </c>
      <c r="AP800" s="487">
        <v>15127</v>
      </c>
      <c r="AQ800" s="487">
        <v>-2258</v>
      </c>
      <c r="AR800" s="487">
        <v>0</v>
      </c>
      <c r="AS800" s="487">
        <v>0</v>
      </c>
      <c r="AT800" s="487">
        <v>-3644</v>
      </c>
      <c r="AU800" s="487">
        <v>0</v>
      </c>
      <c r="AV800" s="488">
        <v>9225</v>
      </c>
    </row>
    <row r="801" spans="39:48" x14ac:dyDescent="0.25">
      <c r="AM801" s="485" t="s">
        <v>771</v>
      </c>
      <c r="AN801" s="486" t="s">
        <v>772</v>
      </c>
      <c r="AO801" s="487">
        <v>0</v>
      </c>
      <c r="AP801" s="487">
        <v>8193</v>
      </c>
      <c r="AQ801" s="487">
        <v>-2376</v>
      </c>
      <c r="AR801" s="487">
        <v>0</v>
      </c>
      <c r="AS801" s="487">
        <v>0</v>
      </c>
      <c r="AT801" s="487">
        <v>-2260</v>
      </c>
      <c r="AU801" s="487">
        <v>12</v>
      </c>
      <c r="AV801" s="488">
        <v>3569</v>
      </c>
    </row>
    <row r="802" spans="39:48" x14ac:dyDescent="0.25">
      <c r="AM802" s="485" t="s">
        <v>773</v>
      </c>
      <c r="AN802" s="486" t="s">
        <v>774</v>
      </c>
      <c r="AO802" s="487">
        <v>0</v>
      </c>
      <c r="AP802" s="487">
        <v>10492</v>
      </c>
      <c r="AQ802" s="487">
        <v>-2339</v>
      </c>
      <c r="AR802" s="487">
        <v>0</v>
      </c>
      <c r="AS802" s="487">
        <v>0</v>
      </c>
      <c r="AT802" s="487">
        <v>-2570</v>
      </c>
      <c r="AU802" s="487">
        <v>-10</v>
      </c>
      <c r="AV802" s="488">
        <v>5573</v>
      </c>
    </row>
    <row r="803" spans="39:48" x14ac:dyDescent="0.25">
      <c r="AM803" s="485" t="s">
        <v>775</v>
      </c>
      <c r="AN803" s="486" t="s">
        <v>776</v>
      </c>
      <c r="AO803" s="487">
        <v>424</v>
      </c>
      <c r="AP803" s="487">
        <v>10530</v>
      </c>
      <c r="AQ803" s="487">
        <v>-1993</v>
      </c>
      <c r="AR803" s="487">
        <v>0</v>
      </c>
      <c r="AS803" s="487">
        <v>0</v>
      </c>
      <c r="AT803" s="487">
        <v>-2332</v>
      </c>
      <c r="AU803" s="487">
        <v>0</v>
      </c>
      <c r="AV803" s="488">
        <v>6205</v>
      </c>
    </row>
    <row r="804" spans="39:48" x14ac:dyDescent="0.25">
      <c r="AM804" s="485" t="s">
        <v>777</v>
      </c>
      <c r="AN804" s="486" t="s">
        <v>778</v>
      </c>
      <c r="AO804" s="487">
        <v>401</v>
      </c>
      <c r="AP804" s="487">
        <v>9693</v>
      </c>
      <c r="AQ804" s="487">
        <v>-1276</v>
      </c>
      <c r="AR804" s="487">
        <v>0</v>
      </c>
      <c r="AS804" s="487">
        <v>0</v>
      </c>
      <c r="AT804" s="487">
        <v>-2290</v>
      </c>
      <c r="AU804" s="487">
        <v>-3</v>
      </c>
      <c r="AV804" s="488">
        <v>6124</v>
      </c>
    </row>
    <row r="805" spans="39:48" x14ac:dyDescent="0.25">
      <c r="AM805" s="485" t="s">
        <v>779</v>
      </c>
      <c r="AN805" s="486" t="s">
        <v>780</v>
      </c>
      <c r="AO805" s="487">
        <v>1833</v>
      </c>
      <c r="AP805" s="487">
        <v>14333</v>
      </c>
      <c r="AQ805" s="487">
        <v>-1794</v>
      </c>
      <c r="AR805" s="487">
        <v>0</v>
      </c>
      <c r="AS805" s="487">
        <v>0</v>
      </c>
      <c r="AT805" s="487">
        <v>-3354</v>
      </c>
      <c r="AU805" s="487">
        <v>0</v>
      </c>
      <c r="AV805" s="488">
        <v>9185</v>
      </c>
    </row>
    <row r="806" spans="39:48" x14ac:dyDescent="0.25">
      <c r="AM806" s="485" t="s">
        <v>781</v>
      </c>
      <c r="AN806" s="486" t="s">
        <v>782</v>
      </c>
      <c r="AO806" s="487">
        <v>0</v>
      </c>
      <c r="AP806" s="487">
        <v>12610</v>
      </c>
      <c r="AQ806" s="487">
        <v>-3233</v>
      </c>
      <c r="AR806" s="487">
        <v>0</v>
      </c>
      <c r="AS806" s="487">
        <v>0</v>
      </c>
      <c r="AT806" s="487">
        <v>-2592</v>
      </c>
      <c r="AU806" s="487">
        <v>-3</v>
      </c>
      <c r="AV806" s="488">
        <v>6782</v>
      </c>
    </row>
    <row r="807" spans="39:48" x14ac:dyDescent="0.25">
      <c r="AM807" s="485" t="s">
        <v>783</v>
      </c>
      <c r="AN807" s="486" t="s">
        <v>784</v>
      </c>
      <c r="AO807" s="487">
        <v>0</v>
      </c>
      <c r="AP807" s="487">
        <v>493425</v>
      </c>
      <c r="AQ807" s="487">
        <v>-147185</v>
      </c>
      <c r="AR807" s="487">
        <v>0</v>
      </c>
      <c r="AS807" s="487">
        <v>0</v>
      </c>
      <c r="AT807" s="487">
        <v>-164053</v>
      </c>
      <c r="AU807" s="487">
        <v>602</v>
      </c>
      <c r="AV807" s="488">
        <v>182789</v>
      </c>
    </row>
    <row r="808" spans="39:48" x14ac:dyDescent="0.25">
      <c r="AM808" s="485" t="s">
        <v>785</v>
      </c>
      <c r="AN808" s="486" t="s">
        <v>786</v>
      </c>
      <c r="AO808" s="487">
        <v>710</v>
      </c>
      <c r="AP808" s="487">
        <v>8822</v>
      </c>
      <c r="AQ808" s="487">
        <v>-2319</v>
      </c>
      <c r="AR808" s="487">
        <v>0</v>
      </c>
      <c r="AS808" s="487">
        <v>0</v>
      </c>
      <c r="AT808" s="487">
        <v>-1786</v>
      </c>
      <c r="AU808" s="487">
        <v>-41.49</v>
      </c>
      <c r="AV808" s="488">
        <v>4675.51</v>
      </c>
    </row>
    <row r="809" spans="39:48" x14ac:dyDescent="0.25">
      <c r="AM809" s="485" t="s">
        <v>787</v>
      </c>
      <c r="AN809" s="486" t="s">
        <v>788</v>
      </c>
      <c r="AO809" s="487">
        <v>0</v>
      </c>
      <c r="AP809" s="487">
        <v>16392</v>
      </c>
      <c r="AQ809" s="487">
        <v>-5713</v>
      </c>
      <c r="AR809" s="487">
        <v>0</v>
      </c>
      <c r="AS809" s="487">
        <v>0</v>
      </c>
      <c r="AT809" s="487">
        <v>-3474</v>
      </c>
      <c r="AU809" s="487">
        <v>-10</v>
      </c>
      <c r="AV809" s="488">
        <v>7195</v>
      </c>
    </row>
    <row r="810" spans="39:48" x14ac:dyDescent="0.25">
      <c r="AM810" s="485" t="s">
        <v>789</v>
      </c>
      <c r="AN810" s="486" t="s">
        <v>790</v>
      </c>
      <c r="AO810" s="487">
        <v>442</v>
      </c>
      <c r="AP810" s="487">
        <v>11527</v>
      </c>
      <c r="AQ810" s="487">
        <v>-3484</v>
      </c>
      <c r="AR810" s="487">
        <v>0</v>
      </c>
      <c r="AS810" s="487">
        <v>0</v>
      </c>
      <c r="AT810" s="487">
        <v>-2578</v>
      </c>
      <c r="AU810" s="487">
        <v>-18</v>
      </c>
      <c r="AV810" s="488">
        <v>5447</v>
      </c>
    </row>
    <row r="811" spans="39:48" x14ac:dyDescent="0.25">
      <c r="AM811" s="485" t="s">
        <v>791</v>
      </c>
      <c r="AN811" s="486" t="s">
        <v>792</v>
      </c>
      <c r="AO811" s="487">
        <v>1879</v>
      </c>
      <c r="AP811" s="487">
        <v>13182</v>
      </c>
      <c r="AQ811" s="487">
        <v>-2451</v>
      </c>
      <c r="AR811" s="487">
        <v>0</v>
      </c>
      <c r="AS811" s="487">
        <v>0</v>
      </c>
      <c r="AT811" s="487">
        <v>-3328</v>
      </c>
      <c r="AU811" s="487">
        <v>42</v>
      </c>
      <c r="AV811" s="488">
        <v>7445</v>
      </c>
    </row>
    <row r="812" spans="39:48" x14ac:dyDescent="0.25">
      <c r="AM812" s="485" t="s">
        <v>793</v>
      </c>
      <c r="AN812" s="486" t="s">
        <v>794</v>
      </c>
      <c r="AO812" s="487">
        <v>829</v>
      </c>
      <c r="AP812" s="487">
        <v>15125</v>
      </c>
      <c r="AQ812" s="487">
        <v>-4427</v>
      </c>
      <c r="AR812" s="487">
        <v>0</v>
      </c>
      <c r="AS812" s="487">
        <v>0</v>
      </c>
      <c r="AT812" s="487">
        <v>-3834</v>
      </c>
      <c r="AU812" s="487">
        <v>80</v>
      </c>
      <c r="AV812" s="488">
        <v>6944</v>
      </c>
    </row>
    <row r="813" spans="39:48" x14ac:dyDescent="0.25">
      <c r="AM813" s="485" t="s">
        <v>795</v>
      </c>
      <c r="AN813" s="486" t="s">
        <v>796</v>
      </c>
      <c r="AO813" s="487">
        <v>0</v>
      </c>
      <c r="AP813" s="487">
        <v>720556</v>
      </c>
      <c r="AQ813" s="487">
        <v>-179138</v>
      </c>
      <c r="AR813" s="487">
        <v>0</v>
      </c>
      <c r="AS813" s="487">
        <v>0</v>
      </c>
      <c r="AT813" s="487">
        <v>-239665</v>
      </c>
      <c r="AU813" s="487">
        <v>-186</v>
      </c>
      <c r="AV813" s="488">
        <v>301567</v>
      </c>
    </row>
    <row r="814" spans="39:48" x14ac:dyDescent="0.25">
      <c r="AM814" s="485" t="s">
        <v>797</v>
      </c>
      <c r="AN814" s="486" t="s">
        <v>798</v>
      </c>
      <c r="AO814" s="487">
        <v>213</v>
      </c>
      <c r="AP814" s="487">
        <v>9128</v>
      </c>
      <c r="AQ814" s="487">
        <v>-2265</v>
      </c>
      <c r="AR814" s="487">
        <v>0</v>
      </c>
      <c r="AS814" s="487">
        <v>0</v>
      </c>
      <c r="AT814" s="487">
        <v>-1717</v>
      </c>
      <c r="AU814" s="487">
        <v>-32</v>
      </c>
      <c r="AV814" s="488">
        <v>5114</v>
      </c>
    </row>
    <row r="815" spans="39:48" x14ac:dyDescent="0.25">
      <c r="AM815" s="485" t="s">
        <v>799</v>
      </c>
      <c r="AN815" s="486" t="s">
        <v>800</v>
      </c>
      <c r="AO815" s="487">
        <v>2740</v>
      </c>
      <c r="AP815" s="487">
        <v>19726</v>
      </c>
      <c r="AQ815" s="487">
        <v>-4447</v>
      </c>
      <c r="AR815" s="487">
        <v>0</v>
      </c>
      <c r="AS815" s="487">
        <v>0</v>
      </c>
      <c r="AT815" s="487">
        <v>-4133</v>
      </c>
      <c r="AU815" s="487">
        <v>-144</v>
      </c>
      <c r="AV815" s="488">
        <v>11002</v>
      </c>
    </row>
    <row r="816" spans="39:48" x14ac:dyDescent="0.25">
      <c r="AM816" s="485" t="s">
        <v>801</v>
      </c>
      <c r="AN816" s="486" t="s">
        <v>802</v>
      </c>
      <c r="AO816" s="487">
        <v>1609</v>
      </c>
      <c r="AP816" s="487">
        <v>13612</v>
      </c>
      <c r="AQ816" s="487">
        <v>-3084</v>
      </c>
      <c r="AR816" s="487">
        <v>0</v>
      </c>
      <c r="AS816" s="487">
        <v>0</v>
      </c>
      <c r="AT816" s="487">
        <v>-3104</v>
      </c>
      <c r="AU816" s="487">
        <v>28</v>
      </c>
      <c r="AV816" s="488">
        <v>7452</v>
      </c>
    </row>
    <row r="817" spans="39:48" x14ac:dyDescent="0.25">
      <c r="AM817" s="485" t="s">
        <v>803</v>
      </c>
      <c r="AN817" s="486" t="s">
        <v>804</v>
      </c>
      <c r="AO817" s="487">
        <v>0</v>
      </c>
      <c r="AP817" s="487">
        <v>14991</v>
      </c>
      <c r="AQ817" s="487">
        <v>-6242</v>
      </c>
      <c r="AR817" s="487">
        <v>0</v>
      </c>
      <c r="AS817" s="487">
        <v>0</v>
      </c>
      <c r="AT817" s="487">
        <v>-2868</v>
      </c>
      <c r="AU817" s="487">
        <v>33</v>
      </c>
      <c r="AV817" s="488">
        <v>5914</v>
      </c>
    </row>
    <row r="818" spans="39:48" x14ac:dyDescent="0.25">
      <c r="AM818" s="485" t="s">
        <v>805</v>
      </c>
      <c r="AN818" s="486" t="s">
        <v>806</v>
      </c>
      <c r="AO818" s="487">
        <v>1742</v>
      </c>
      <c r="AP818" s="487">
        <v>13806</v>
      </c>
      <c r="AQ818" s="487">
        <v>-1815</v>
      </c>
      <c r="AR818" s="487">
        <v>0</v>
      </c>
      <c r="AS818" s="487">
        <v>0</v>
      </c>
      <c r="AT818" s="487">
        <v>-3575</v>
      </c>
      <c r="AU818" s="487">
        <v>0</v>
      </c>
      <c r="AV818" s="488">
        <v>8416</v>
      </c>
    </row>
    <row r="819" spans="39:48" x14ac:dyDescent="0.25">
      <c r="AM819" s="485" t="s">
        <v>807</v>
      </c>
      <c r="AN819" s="486" t="s">
        <v>808</v>
      </c>
      <c r="AO819" s="487">
        <v>2479</v>
      </c>
      <c r="AP819" s="487">
        <v>14982</v>
      </c>
      <c r="AQ819" s="487">
        <v>-1851</v>
      </c>
      <c r="AR819" s="487">
        <v>0</v>
      </c>
      <c r="AS819" s="487">
        <v>0</v>
      </c>
      <c r="AT819" s="487">
        <v>-3687</v>
      </c>
      <c r="AU819" s="487">
        <v>-12</v>
      </c>
      <c r="AV819" s="488">
        <v>9432</v>
      </c>
    </row>
    <row r="820" spans="39:48" x14ac:dyDescent="0.25">
      <c r="AM820" s="485" t="s">
        <v>809</v>
      </c>
      <c r="AN820" s="486" t="s">
        <v>810</v>
      </c>
      <c r="AO820" s="487">
        <v>0</v>
      </c>
      <c r="AP820" s="487">
        <v>13306</v>
      </c>
      <c r="AQ820" s="487">
        <v>-3849</v>
      </c>
      <c r="AR820" s="487">
        <v>0</v>
      </c>
      <c r="AS820" s="487">
        <v>0</v>
      </c>
      <c r="AT820" s="487">
        <v>-2827</v>
      </c>
      <c r="AU820" s="487">
        <v>72</v>
      </c>
      <c r="AV820" s="488">
        <v>6702</v>
      </c>
    </row>
    <row r="821" spans="39:48" x14ac:dyDescent="0.25">
      <c r="AM821" s="485" t="s">
        <v>811</v>
      </c>
      <c r="AN821" s="486" t="s">
        <v>812</v>
      </c>
      <c r="AO821" s="487">
        <v>1524</v>
      </c>
      <c r="AP821" s="487">
        <v>198497</v>
      </c>
      <c r="AQ821" s="487">
        <v>-73628</v>
      </c>
      <c r="AR821" s="487">
        <v>0</v>
      </c>
      <c r="AS821" s="487">
        <v>0</v>
      </c>
      <c r="AT821" s="487">
        <v>-60383</v>
      </c>
      <c r="AU821" s="487">
        <v>-400</v>
      </c>
      <c r="AV821" s="488">
        <v>64086</v>
      </c>
    </row>
    <row r="822" spans="39:48" x14ac:dyDescent="0.25">
      <c r="AM822" s="485" t="s">
        <v>813</v>
      </c>
      <c r="AN822" s="486" t="s">
        <v>814</v>
      </c>
      <c r="AO822" s="487">
        <v>0</v>
      </c>
      <c r="AP822" s="487">
        <v>409602</v>
      </c>
      <c r="AQ822" s="487">
        <v>-124803</v>
      </c>
      <c r="AR822" s="487">
        <v>0</v>
      </c>
      <c r="AS822" s="487">
        <v>0</v>
      </c>
      <c r="AT822" s="487">
        <v>-134167</v>
      </c>
      <c r="AU822" s="487">
        <v>-584</v>
      </c>
      <c r="AV822" s="488">
        <v>150047</v>
      </c>
    </row>
    <row r="823" spans="39:48" x14ac:dyDescent="0.25">
      <c r="AM823" s="485" t="s">
        <v>815</v>
      </c>
      <c r="AN823" s="486" t="s">
        <v>816</v>
      </c>
      <c r="AO823" s="487">
        <v>1189</v>
      </c>
      <c r="AP823" s="487">
        <v>9407</v>
      </c>
      <c r="AQ823" s="487">
        <v>-2445</v>
      </c>
      <c r="AR823" s="487">
        <v>0</v>
      </c>
      <c r="AS823" s="487">
        <v>0</v>
      </c>
      <c r="AT823" s="487">
        <v>-2185</v>
      </c>
      <c r="AU823" s="487">
        <v>-50</v>
      </c>
      <c r="AV823" s="488">
        <v>4727</v>
      </c>
    </row>
    <row r="824" spans="39:48" x14ac:dyDescent="0.25">
      <c r="AM824" s="485" t="s">
        <v>817</v>
      </c>
      <c r="AN824" s="486" t="s">
        <v>818</v>
      </c>
      <c r="AO824" s="487">
        <v>3610</v>
      </c>
      <c r="AP824" s="487">
        <v>16259</v>
      </c>
      <c r="AQ824" s="487">
        <v>-3230</v>
      </c>
      <c r="AR824" s="487">
        <v>0</v>
      </c>
      <c r="AS824" s="487">
        <v>0</v>
      </c>
      <c r="AT824" s="487">
        <v>-3681</v>
      </c>
      <c r="AU824" s="487">
        <v>0</v>
      </c>
      <c r="AV824" s="488">
        <v>9348</v>
      </c>
    </row>
    <row r="825" spans="39:48" x14ac:dyDescent="0.25">
      <c r="AM825" s="485" t="s">
        <v>819</v>
      </c>
      <c r="AN825" s="486" t="s">
        <v>820</v>
      </c>
      <c r="AO825" s="487">
        <v>770</v>
      </c>
      <c r="AP825" s="487">
        <v>12983</v>
      </c>
      <c r="AQ825" s="487">
        <v>-3305</v>
      </c>
      <c r="AR825" s="487">
        <v>0</v>
      </c>
      <c r="AS825" s="487">
        <v>0</v>
      </c>
      <c r="AT825" s="487">
        <v>-3346</v>
      </c>
      <c r="AU825" s="487">
        <v>-26</v>
      </c>
      <c r="AV825" s="488">
        <v>6306</v>
      </c>
    </row>
    <row r="826" spans="39:48" x14ac:dyDescent="0.25">
      <c r="AM826" s="485" t="s">
        <v>821</v>
      </c>
      <c r="AN826" s="486" t="s">
        <v>822</v>
      </c>
      <c r="AO826" s="487">
        <v>2290</v>
      </c>
      <c r="AP826" s="487">
        <v>14672</v>
      </c>
      <c r="AQ826" s="487">
        <v>-2843</v>
      </c>
      <c r="AR826" s="487">
        <v>0</v>
      </c>
      <c r="AS826" s="487">
        <v>0</v>
      </c>
      <c r="AT826" s="487">
        <v>-3520</v>
      </c>
      <c r="AU826" s="487">
        <v>-28</v>
      </c>
      <c r="AV826" s="488">
        <v>8281</v>
      </c>
    </row>
    <row r="827" spans="39:48" x14ac:dyDescent="0.25">
      <c r="AM827" s="485" t="s">
        <v>823</v>
      </c>
      <c r="AN827" s="486" t="s">
        <v>824</v>
      </c>
      <c r="AO827" s="487">
        <v>0</v>
      </c>
      <c r="AP827" s="487">
        <v>4083</v>
      </c>
      <c r="AQ827" s="487">
        <v>-2311</v>
      </c>
      <c r="AR827" s="487">
        <v>0</v>
      </c>
      <c r="AS827" s="487">
        <v>0</v>
      </c>
      <c r="AT827" s="487">
        <v>-734</v>
      </c>
      <c r="AU827" s="487">
        <v>-110</v>
      </c>
      <c r="AV827" s="488">
        <v>928</v>
      </c>
    </row>
    <row r="828" spans="39:48" x14ac:dyDescent="0.25">
      <c r="AM828" s="485" t="s">
        <v>825</v>
      </c>
      <c r="AN828" s="486" t="s">
        <v>826</v>
      </c>
      <c r="AO828" s="487">
        <v>328</v>
      </c>
      <c r="AP828" s="487">
        <v>331212</v>
      </c>
      <c r="AQ828" s="487">
        <v>-157479</v>
      </c>
      <c r="AR828" s="487">
        <v>0</v>
      </c>
      <c r="AS828" s="487">
        <v>0</v>
      </c>
      <c r="AT828" s="487">
        <v>-87916</v>
      </c>
      <c r="AU828" s="487">
        <v>-800</v>
      </c>
      <c r="AV828" s="488">
        <v>85017</v>
      </c>
    </row>
    <row r="829" spans="39:48" x14ac:dyDescent="0.25">
      <c r="AM829" s="485" t="s">
        <v>827</v>
      </c>
      <c r="AN829" s="486" t="s">
        <v>828</v>
      </c>
      <c r="AO829" s="487">
        <v>0</v>
      </c>
      <c r="AP829" s="487">
        <v>205130</v>
      </c>
      <c r="AQ829" s="487">
        <v>-84589</v>
      </c>
      <c r="AR829" s="487">
        <v>0</v>
      </c>
      <c r="AS829" s="487">
        <v>0</v>
      </c>
      <c r="AT829" s="487">
        <v>-60610</v>
      </c>
      <c r="AU829" s="487">
        <v>-250</v>
      </c>
      <c r="AV829" s="488">
        <v>59681</v>
      </c>
    </row>
    <row r="830" spans="39:48" x14ac:dyDescent="0.25">
      <c r="AM830" s="485" t="s">
        <v>829</v>
      </c>
      <c r="AN830" s="486" t="s">
        <v>830</v>
      </c>
      <c r="AO830" s="487">
        <v>0</v>
      </c>
      <c r="AP830" s="487">
        <v>638229</v>
      </c>
      <c r="AQ830" s="487">
        <v>-378207</v>
      </c>
      <c r="AR830" s="487">
        <v>0</v>
      </c>
      <c r="AS830" s="487">
        <v>0</v>
      </c>
      <c r="AT830" s="487">
        <v>-144118</v>
      </c>
      <c r="AU830" s="487">
        <v>-1051</v>
      </c>
      <c r="AV830" s="488">
        <v>114853</v>
      </c>
    </row>
    <row r="831" spans="39:48" x14ac:dyDescent="0.25">
      <c r="AM831" s="485" t="s">
        <v>831</v>
      </c>
      <c r="AN831" s="486" t="s">
        <v>832</v>
      </c>
      <c r="AO831" s="487">
        <v>242</v>
      </c>
      <c r="AP831" s="487">
        <v>301812</v>
      </c>
      <c r="AQ831" s="487">
        <v>-154611</v>
      </c>
      <c r="AR831" s="487">
        <v>0</v>
      </c>
      <c r="AS831" s="487">
        <v>0</v>
      </c>
      <c r="AT831" s="487">
        <v>-72670</v>
      </c>
      <c r="AU831" s="487">
        <v>-81</v>
      </c>
      <c r="AV831" s="488">
        <v>74450</v>
      </c>
    </row>
    <row r="832" spans="39:48" x14ac:dyDescent="0.25">
      <c r="AM832" s="485" t="s">
        <v>833</v>
      </c>
      <c r="AN832" s="486" t="s">
        <v>834</v>
      </c>
      <c r="AO832" s="487">
        <v>0</v>
      </c>
      <c r="AP832" s="487">
        <v>268803</v>
      </c>
      <c r="AQ832" s="487">
        <v>-134755</v>
      </c>
      <c r="AR832" s="487">
        <v>0</v>
      </c>
      <c r="AS832" s="487">
        <v>0</v>
      </c>
      <c r="AT832" s="487">
        <v>-68854</v>
      </c>
      <c r="AU832" s="487">
        <v>-449</v>
      </c>
      <c r="AV832" s="488">
        <v>64745</v>
      </c>
    </row>
    <row r="833" spans="39:48" x14ac:dyDescent="0.25">
      <c r="AM833" s="485" t="s">
        <v>835</v>
      </c>
      <c r="AN833" s="486" t="s">
        <v>836</v>
      </c>
      <c r="AO833" s="487">
        <v>0</v>
      </c>
      <c r="AP833" s="487">
        <v>294772</v>
      </c>
      <c r="AQ833" s="487">
        <v>-149297</v>
      </c>
      <c r="AR833" s="487">
        <v>0</v>
      </c>
      <c r="AS833" s="487">
        <v>0</v>
      </c>
      <c r="AT833" s="487">
        <v>-72157</v>
      </c>
      <c r="AU833" s="487">
        <v>0</v>
      </c>
      <c r="AV833" s="488">
        <v>73318</v>
      </c>
    </row>
    <row r="834" spans="39:48" x14ac:dyDescent="0.25">
      <c r="AM834" s="485" t="s">
        <v>837</v>
      </c>
      <c r="AN834" s="486" t="s">
        <v>838</v>
      </c>
      <c r="AO834" s="487">
        <v>39</v>
      </c>
      <c r="AP834" s="487">
        <v>307758</v>
      </c>
      <c r="AQ834" s="487">
        <v>-105050</v>
      </c>
      <c r="AR834" s="487">
        <v>0</v>
      </c>
      <c r="AS834" s="487">
        <v>0</v>
      </c>
      <c r="AT834" s="487">
        <v>-94151</v>
      </c>
      <c r="AU834" s="487">
        <v>400</v>
      </c>
      <c r="AV834" s="488">
        <v>108957</v>
      </c>
    </row>
    <row r="835" spans="39:48" x14ac:dyDescent="0.25">
      <c r="AM835" s="485" t="s">
        <v>839</v>
      </c>
      <c r="AN835" s="486" t="s">
        <v>840</v>
      </c>
      <c r="AO835" s="487">
        <v>21</v>
      </c>
      <c r="AP835" s="487">
        <v>267581</v>
      </c>
      <c r="AQ835" s="487">
        <v>-129349</v>
      </c>
      <c r="AR835" s="487">
        <v>0</v>
      </c>
      <c r="AS835" s="487">
        <v>0</v>
      </c>
      <c r="AT835" s="487">
        <v>-71117</v>
      </c>
      <c r="AU835" s="487">
        <v>-836</v>
      </c>
      <c r="AV835" s="488">
        <v>66279</v>
      </c>
    </row>
    <row r="836" spans="39:48" x14ac:dyDescent="0.25">
      <c r="AM836" s="485" t="s">
        <v>841</v>
      </c>
      <c r="AN836" s="486" t="s">
        <v>842</v>
      </c>
      <c r="AO836" s="487">
        <v>0</v>
      </c>
      <c r="AP836" s="487">
        <v>234574</v>
      </c>
      <c r="AQ836" s="487">
        <v>-95226</v>
      </c>
      <c r="AR836" s="487">
        <v>0</v>
      </c>
      <c r="AS836" s="487">
        <v>0</v>
      </c>
      <c r="AT836" s="487">
        <v>-70572</v>
      </c>
      <c r="AU836" s="487">
        <v>-410</v>
      </c>
      <c r="AV836" s="488">
        <v>68366</v>
      </c>
    </row>
    <row r="837" spans="39:48" x14ac:dyDescent="0.25">
      <c r="AM837" s="485" t="s">
        <v>843</v>
      </c>
      <c r="AN837" s="486" t="s">
        <v>844</v>
      </c>
      <c r="AO837" s="487">
        <v>62</v>
      </c>
      <c r="AP837" s="487">
        <v>356948</v>
      </c>
      <c r="AQ837" s="487">
        <v>-158678</v>
      </c>
      <c r="AR837" s="487">
        <v>0</v>
      </c>
      <c r="AS837" s="487">
        <v>0</v>
      </c>
      <c r="AT837" s="487">
        <v>-101254</v>
      </c>
      <c r="AU837" s="487">
        <v>0</v>
      </c>
      <c r="AV837" s="488">
        <v>97016</v>
      </c>
    </row>
    <row r="838" spans="39:48" x14ac:dyDescent="0.25">
      <c r="AM838" s="485" t="s">
        <v>845</v>
      </c>
      <c r="AN838" s="486" t="s">
        <v>846</v>
      </c>
      <c r="AO838" s="487">
        <v>966</v>
      </c>
      <c r="AP838" s="487">
        <v>230617</v>
      </c>
      <c r="AQ838" s="487">
        <v>-137258</v>
      </c>
      <c r="AR838" s="487">
        <v>0</v>
      </c>
      <c r="AS838" s="487">
        <v>0</v>
      </c>
      <c r="AT838" s="487">
        <v>-50065</v>
      </c>
      <c r="AU838" s="487">
        <v>0</v>
      </c>
      <c r="AV838" s="488">
        <v>43294</v>
      </c>
    </row>
    <row r="839" spans="39:48" x14ac:dyDescent="0.25">
      <c r="AM839" s="485" t="s">
        <v>847</v>
      </c>
      <c r="AN839" s="486" t="s">
        <v>848</v>
      </c>
      <c r="AO839" s="487">
        <v>0</v>
      </c>
      <c r="AP839" s="487">
        <v>656462</v>
      </c>
      <c r="AQ839" s="487">
        <v>-367670</v>
      </c>
      <c r="AR839" s="487">
        <v>0</v>
      </c>
      <c r="AS839" s="487">
        <v>0</v>
      </c>
      <c r="AT839" s="487">
        <v>-147236</v>
      </c>
      <c r="AU839" s="487">
        <v>1126</v>
      </c>
      <c r="AV839" s="488">
        <v>142682</v>
      </c>
    </row>
    <row r="840" spans="39:48" x14ac:dyDescent="0.25">
      <c r="AM840" s="485" t="s">
        <v>849</v>
      </c>
      <c r="AN840" s="486" t="s">
        <v>850</v>
      </c>
      <c r="AO840" s="487">
        <v>261</v>
      </c>
      <c r="AP840" s="487">
        <v>216199</v>
      </c>
      <c r="AQ840" s="487">
        <v>-100694</v>
      </c>
      <c r="AR840" s="487">
        <v>0</v>
      </c>
      <c r="AS840" s="487">
        <v>0</v>
      </c>
      <c r="AT840" s="487">
        <v>-58894</v>
      </c>
      <c r="AU840" s="487">
        <v>8</v>
      </c>
      <c r="AV840" s="488">
        <v>56619</v>
      </c>
    </row>
    <row r="841" spans="39:48" x14ac:dyDescent="0.25">
      <c r="AM841" s="485" t="s">
        <v>851</v>
      </c>
      <c r="AN841" s="486" t="s">
        <v>852</v>
      </c>
      <c r="AO841" s="487">
        <v>861</v>
      </c>
      <c r="AP841" s="487">
        <v>340477</v>
      </c>
      <c r="AQ841" s="487">
        <v>-145871</v>
      </c>
      <c r="AR841" s="487">
        <v>0</v>
      </c>
      <c r="AS841" s="487">
        <v>0</v>
      </c>
      <c r="AT841" s="487">
        <v>-93831</v>
      </c>
      <c r="AU841" s="487">
        <v>-350</v>
      </c>
      <c r="AV841" s="488">
        <v>100425</v>
      </c>
    </row>
    <row r="842" spans="39:48" x14ac:dyDescent="0.25">
      <c r="AM842" s="485" t="s">
        <v>853</v>
      </c>
      <c r="AN842" s="486" t="s">
        <v>854</v>
      </c>
      <c r="AO842" s="487">
        <v>0</v>
      </c>
      <c r="AP842" s="487">
        <v>392945</v>
      </c>
      <c r="AQ842" s="487">
        <v>-177089</v>
      </c>
      <c r="AR842" s="487">
        <v>0</v>
      </c>
      <c r="AS842" s="487">
        <v>0</v>
      </c>
      <c r="AT842" s="487">
        <v>-104587</v>
      </c>
      <c r="AU842" s="487">
        <v>-1207</v>
      </c>
      <c r="AV842" s="488">
        <v>110062</v>
      </c>
    </row>
    <row r="843" spans="39:48" x14ac:dyDescent="0.25">
      <c r="AM843" s="485" t="s">
        <v>855</v>
      </c>
      <c r="AN843" s="486" t="s">
        <v>856</v>
      </c>
      <c r="AO843" s="487">
        <v>356</v>
      </c>
      <c r="AP843" s="487">
        <v>259178</v>
      </c>
      <c r="AQ843" s="487">
        <v>-118860</v>
      </c>
      <c r="AR843" s="487">
        <v>0</v>
      </c>
      <c r="AS843" s="487">
        <v>0</v>
      </c>
      <c r="AT843" s="487">
        <v>-73365</v>
      </c>
      <c r="AU843" s="487">
        <v>-647</v>
      </c>
      <c r="AV843" s="488">
        <v>66306</v>
      </c>
    </row>
    <row r="844" spans="39:48" x14ac:dyDescent="0.25">
      <c r="AM844" s="485" t="s">
        <v>857</v>
      </c>
      <c r="AN844" s="486" t="s">
        <v>858</v>
      </c>
      <c r="AO844" s="487">
        <v>1295</v>
      </c>
      <c r="AP844" s="487">
        <v>343050</v>
      </c>
      <c r="AQ844" s="487">
        <v>-164642</v>
      </c>
      <c r="AR844" s="487">
        <v>0</v>
      </c>
      <c r="AS844" s="487">
        <v>0</v>
      </c>
      <c r="AT844" s="487">
        <v>-96110</v>
      </c>
      <c r="AU844" s="487">
        <v>-3596</v>
      </c>
      <c r="AV844" s="488">
        <v>78702</v>
      </c>
    </row>
    <row r="845" spans="39:48" x14ac:dyDescent="0.25">
      <c r="AM845" s="485" t="s">
        <v>859</v>
      </c>
      <c r="AN845" s="486" t="s">
        <v>860</v>
      </c>
      <c r="AO845" s="487">
        <v>1694</v>
      </c>
      <c r="AP845" s="487">
        <v>315206</v>
      </c>
      <c r="AQ845" s="487">
        <v>-152684</v>
      </c>
      <c r="AR845" s="487">
        <v>0</v>
      </c>
      <c r="AS845" s="487">
        <v>0</v>
      </c>
      <c r="AT845" s="487">
        <v>-83822</v>
      </c>
      <c r="AU845" s="487">
        <v>-1500</v>
      </c>
      <c r="AV845" s="488">
        <v>77200</v>
      </c>
    </row>
    <row r="846" spans="39:48" x14ac:dyDescent="0.25">
      <c r="AM846" s="485" t="s">
        <v>861</v>
      </c>
      <c r="AN846" s="486" t="s">
        <v>862</v>
      </c>
      <c r="AO846" s="487">
        <v>408</v>
      </c>
      <c r="AP846" s="487">
        <v>637705</v>
      </c>
      <c r="AQ846" s="487">
        <v>-300755</v>
      </c>
      <c r="AR846" s="487">
        <v>0</v>
      </c>
      <c r="AS846" s="487">
        <v>0</v>
      </c>
      <c r="AT846" s="487">
        <v>-170789</v>
      </c>
      <c r="AU846" s="487">
        <v>-842</v>
      </c>
      <c r="AV846" s="488">
        <v>165319</v>
      </c>
    </row>
    <row r="847" spans="39:48" x14ac:dyDescent="0.25">
      <c r="AM847" s="485" t="s">
        <v>863</v>
      </c>
      <c r="AN847" s="486" t="s">
        <v>864</v>
      </c>
      <c r="AO847" s="487">
        <v>167</v>
      </c>
      <c r="AP847" s="487">
        <v>250764</v>
      </c>
      <c r="AQ847" s="487">
        <v>-114368</v>
      </c>
      <c r="AR847" s="487">
        <v>0</v>
      </c>
      <c r="AS847" s="487">
        <v>0</v>
      </c>
      <c r="AT847" s="487">
        <v>-63661</v>
      </c>
      <c r="AU847" s="487">
        <v>-3000</v>
      </c>
      <c r="AV847" s="488">
        <v>69735</v>
      </c>
    </row>
    <row r="848" spans="39:48" x14ac:dyDescent="0.25">
      <c r="AM848" s="485" t="s">
        <v>865</v>
      </c>
      <c r="AN848" s="486" t="s">
        <v>866</v>
      </c>
      <c r="AO848" s="487">
        <v>100</v>
      </c>
      <c r="AP848" s="487">
        <v>348646</v>
      </c>
      <c r="AQ848" s="487">
        <v>-170353</v>
      </c>
      <c r="AR848" s="487">
        <v>0</v>
      </c>
      <c r="AS848" s="487">
        <v>0</v>
      </c>
      <c r="AT848" s="487">
        <v>-88839</v>
      </c>
      <c r="AU848" s="487">
        <v>-500</v>
      </c>
      <c r="AV848" s="488">
        <v>88954</v>
      </c>
    </row>
    <row r="849" spans="39:48" x14ac:dyDescent="0.25">
      <c r="AM849" s="485" t="s">
        <v>867</v>
      </c>
      <c r="AN849" s="486" t="s">
        <v>868</v>
      </c>
      <c r="AO849" s="487">
        <v>0</v>
      </c>
      <c r="AP849" s="487">
        <v>233915</v>
      </c>
      <c r="AQ849" s="487">
        <v>-100032</v>
      </c>
      <c r="AR849" s="487">
        <v>0</v>
      </c>
      <c r="AS849" s="487">
        <v>0</v>
      </c>
      <c r="AT849" s="487">
        <v>-63585</v>
      </c>
      <c r="AU849" s="487">
        <v>-822</v>
      </c>
      <c r="AV849" s="488">
        <v>69476</v>
      </c>
    </row>
    <row r="850" spans="39:48" x14ac:dyDescent="0.25">
      <c r="AM850" s="485" t="s">
        <v>869</v>
      </c>
      <c r="AN850" s="486" t="s">
        <v>870</v>
      </c>
      <c r="AO850" s="487">
        <v>0</v>
      </c>
      <c r="AP850" s="487">
        <v>201528</v>
      </c>
      <c r="AQ850" s="487">
        <v>-102335</v>
      </c>
      <c r="AR850" s="487">
        <v>0</v>
      </c>
      <c r="AS850" s="487">
        <v>0</v>
      </c>
      <c r="AT850" s="487">
        <v>-50548</v>
      </c>
      <c r="AU850" s="487">
        <v>0</v>
      </c>
      <c r="AV850" s="488">
        <v>48645</v>
      </c>
    </row>
    <row r="851" spans="39:48" x14ac:dyDescent="0.25">
      <c r="AM851" s="485" t="s">
        <v>871</v>
      </c>
      <c r="AN851" s="486" t="s">
        <v>872</v>
      </c>
      <c r="AO851" s="487">
        <v>46</v>
      </c>
      <c r="AP851" s="487">
        <v>356415</v>
      </c>
      <c r="AQ851" s="487">
        <v>-180656</v>
      </c>
      <c r="AR851" s="487">
        <v>0</v>
      </c>
      <c r="AS851" s="487">
        <v>0</v>
      </c>
      <c r="AT851" s="487">
        <v>-94338</v>
      </c>
      <c r="AU851" s="487">
        <v>-434</v>
      </c>
      <c r="AV851" s="488">
        <v>80987</v>
      </c>
    </row>
    <row r="852" spans="39:48" x14ac:dyDescent="0.25">
      <c r="AM852" s="485" t="s">
        <v>873</v>
      </c>
      <c r="AN852" s="486" t="s">
        <v>874</v>
      </c>
      <c r="AO852" s="487">
        <v>58</v>
      </c>
      <c r="AP852" s="487">
        <v>1452387</v>
      </c>
      <c r="AQ852" s="487">
        <v>-834878</v>
      </c>
      <c r="AR852" s="487">
        <v>0</v>
      </c>
      <c r="AS852" s="487">
        <v>0</v>
      </c>
      <c r="AT852" s="487">
        <v>-330592</v>
      </c>
      <c r="AU852" s="487">
        <v>1117</v>
      </c>
      <c r="AV852" s="488">
        <v>288034</v>
      </c>
    </row>
    <row r="853" spans="39:48" x14ac:dyDescent="0.25">
      <c r="AM853" s="485" t="s">
        <v>875</v>
      </c>
      <c r="AN853" s="486" t="s">
        <v>876</v>
      </c>
      <c r="AO853" s="487">
        <v>6</v>
      </c>
      <c r="AP853" s="487">
        <v>382290</v>
      </c>
      <c r="AQ853" s="487">
        <v>-181712</v>
      </c>
      <c r="AR853" s="487">
        <v>0</v>
      </c>
      <c r="AS853" s="487">
        <v>0</v>
      </c>
      <c r="AT853" s="487">
        <v>-101638</v>
      </c>
      <c r="AU853" s="487">
        <v>-1448</v>
      </c>
      <c r="AV853" s="488">
        <v>97492</v>
      </c>
    </row>
    <row r="854" spans="39:48" x14ac:dyDescent="0.25">
      <c r="AM854" s="485" t="s">
        <v>877</v>
      </c>
      <c r="AN854" s="486" t="s">
        <v>878</v>
      </c>
      <c r="AO854" s="487">
        <v>0</v>
      </c>
      <c r="AP854" s="487">
        <v>349222</v>
      </c>
      <c r="AQ854" s="487">
        <v>-157107</v>
      </c>
      <c r="AR854" s="487">
        <v>0</v>
      </c>
      <c r="AS854" s="487">
        <v>0</v>
      </c>
      <c r="AT854" s="487">
        <v>-101562</v>
      </c>
      <c r="AU854" s="487">
        <v>-21</v>
      </c>
      <c r="AV854" s="488">
        <v>90532</v>
      </c>
    </row>
    <row r="855" spans="39:48" x14ac:dyDescent="0.25">
      <c r="AM855" s="485" t="s">
        <v>879</v>
      </c>
      <c r="AN855" s="486" t="s">
        <v>880</v>
      </c>
      <c r="AO855" s="487">
        <v>0</v>
      </c>
      <c r="AP855" s="487">
        <v>395052</v>
      </c>
      <c r="AQ855" s="487">
        <v>-213824</v>
      </c>
      <c r="AR855" s="487">
        <v>0</v>
      </c>
      <c r="AS855" s="487">
        <v>0</v>
      </c>
      <c r="AT855" s="487">
        <v>-94978</v>
      </c>
      <c r="AU855" s="487">
        <v>476</v>
      </c>
      <c r="AV855" s="488">
        <v>86726</v>
      </c>
    </row>
    <row r="856" spans="39:48" x14ac:dyDescent="0.25">
      <c r="AM856" s="485" t="s">
        <v>881</v>
      </c>
      <c r="AN856" s="486" t="s">
        <v>882</v>
      </c>
      <c r="AO856" s="487">
        <v>983</v>
      </c>
      <c r="AP856" s="487">
        <v>228048</v>
      </c>
      <c r="AQ856" s="487">
        <v>-86605</v>
      </c>
      <c r="AR856" s="487">
        <v>0</v>
      </c>
      <c r="AS856" s="487">
        <v>0</v>
      </c>
      <c r="AT856" s="487">
        <v>-66744</v>
      </c>
      <c r="AU856" s="487">
        <v>-253</v>
      </c>
      <c r="AV856" s="488">
        <v>74446</v>
      </c>
    </row>
    <row r="857" spans="39:48" x14ac:dyDescent="0.25">
      <c r="AM857" s="485" t="s">
        <v>883</v>
      </c>
      <c r="AN857" s="486" t="s">
        <v>884</v>
      </c>
      <c r="AO857" s="487">
        <v>0</v>
      </c>
      <c r="AP857" s="487">
        <v>342470</v>
      </c>
      <c r="AQ857" s="487">
        <v>-170686</v>
      </c>
      <c r="AR857" s="487">
        <v>0</v>
      </c>
      <c r="AS857" s="487">
        <v>0</v>
      </c>
      <c r="AT857" s="487">
        <v>-84114</v>
      </c>
      <c r="AU857" s="487">
        <v>260</v>
      </c>
      <c r="AV857" s="488">
        <v>87930</v>
      </c>
    </row>
    <row r="858" spans="39:48" x14ac:dyDescent="0.25">
      <c r="AM858" s="485" t="s">
        <v>885</v>
      </c>
      <c r="AN858" s="486" t="s">
        <v>886</v>
      </c>
      <c r="AO858" s="487">
        <v>0</v>
      </c>
      <c r="AP858" s="487">
        <v>324618</v>
      </c>
      <c r="AQ858" s="487">
        <v>-168708</v>
      </c>
      <c r="AR858" s="487">
        <v>0</v>
      </c>
      <c r="AS858" s="487">
        <v>0</v>
      </c>
      <c r="AT858" s="487">
        <v>-79597</v>
      </c>
      <c r="AU858" s="487">
        <v>537</v>
      </c>
      <c r="AV858" s="488">
        <v>76850</v>
      </c>
    </row>
    <row r="859" spans="39:48" x14ac:dyDescent="0.25">
      <c r="AM859" s="485" t="s">
        <v>887</v>
      </c>
      <c r="AN859" s="486" t="s">
        <v>888</v>
      </c>
      <c r="AO859" s="487">
        <v>497</v>
      </c>
      <c r="AP859" s="487">
        <v>616850</v>
      </c>
      <c r="AQ859" s="487">
        <v>-326156</v>
      </c>
      <c r="AR859" s="487">
        <v>0</v>
      </c>
      <c r="AS859" s="487">
        <v>0</v>
      </c>
      <c r="AT859" s="487">
        <v>-159214</v>
      </c>
      <c r="AU859" s="487">
        <v>0</v>
      </c>
      <c r="AV859" s="488">
        <v>131480</v>
      </c>
    </row>
    <row r="860" spans="39:48" x14ac:dyDescent="0.25">
      <c r="AM860" s="485" t="s">
        <v>889</v>
      </c>
      <c r="AN860" s="486" t="s">
        <v>890</v>
      </c>
      <c r="AO860" s="487">
        <v>335</v>
      </c>
      <c r="AP860" s="487">
        <v>238099</v>
      </c>
      <c r="AQ860" s="487">
        <v>-106906</v>
      </c>
      <c r="AR860" s="487">
        <v>0</v>
      </c>
      <c r="AS860" s="487">
        <v>0</v>
      </c>
      <c r="AT860" s="487">
        <v>-64387</v>
      </c>
      <c r="AU860" s="487">
        <v>-250</v>
      </c>
      <c r="AV860" s="488">
        <v>66556</v>
      </c>
    </row>
    <row r="861" spans="39:48" x14ac:dyDescent="0.25">
      <c r="AM861" s="485" t="s">
        <v>891</v>
      </c>
      <c r="AN861" s="486" t="s">
        <v>892</v>
      </c>
      <c r="AO861" s="487">
        <v>383</v>
      </c>
      <c r="AP861" s="487">
        <v>452252</v>
      </c>
      <c r="AQ861" s="487">
        <v>-194800</v>
      </c>
      <c r="AR861" s="487">
        <v>0</v>
      </c>
      <c r="AS861" s="487">
        <v>0</v>
      </c>
      <c r="AT861" s="487">
        <v>-130416</v>
      </c>
      <c r="AU861" s="487">
        <v>-1047.95</v>
      </c>
      <c r="AV861" s="488">
        <v>125988.05</v>
      </c>
    </row>
    <row r="862" spans="39:48" x14ac:dyDescent="0.25">
      <c r="AM862" s="485" t="s">
        <v>893</v>
      </c>
      <c r="AN862" s="486" t="s">
        <v>894</v>
      </c>
      <c r="AO862" s="487">
        <v>1164</v>
      </c>
      <c r="AP862" s="487">
        <v>805024</v>
      </c>
      <c r="AQ862" s="487">
        <v>-354132</v>
      </c>
      <c r="AR862" s="487">
        <v>0</v>
      </c>
      <c r="AS862" s="487">
        <v>0</v>
      </c>
      <c r="AT862" s="487">
        <v>-238346</v>
      </c>
      <c r="AU862" s="487">
        <v>-789</v>
      </c>
      <c r="AV862" s="488">
        <v>211757</v>
      </c>
    </row>
    <row r="863" spans="39:48" x14ac:dyDescent="0.25">
      <c r="AM863" s="485" t="s">
        <v>895</v>
      </c>
      <c r="AN863" s="486" t="s">
        <v>896</v>
      </c>
      <c r="AO863" s="487">
        <v>1753</v>
      </c>
      <c r="AP863" s="487">
        <v>362558</v>
      </c>
      <c r="AQ863" s="487">
        <v>-163823</v>
      </c>
      <c r="AR863" s="487">
        <v>0</v>
      </c>
      <c r="AS863" s="487">
        <v>0</v>
      </c>
      <c r="AT863" s="487">
        <v>-106065</v>
      </c>
      <c r="AU863" s="487">
        <v>-1247</v>
      </c>
      <c r="AV863" s="488">
        <v>91423</v>
      </c>
    </row>
    <row r="864" spans="39:48" x14ac:dyDescent="0.25">
      <c r="AM864" s="485" t="s">
        <v>897</v>
      </c>
      <c r="AN864" s="486" t="s">
        <v>898</v>
      </c>
      <c r="AO864" s="487">
        <v>220</v>
      </c>
      <c r="AP864" s="487">
        <v>122315</v>
      </c>
      <c r="AQ864" s="487">
        <v>-73986</v>
      </c>
      <c r="AR864" s="487">
        <v>-35731</v>
      </c>
      <c r="AS864" s="487">
        <v>0</v>
      </c>
      <c r="AT864" s="487">
        <v>-6979</v>
      </c>
      <c r="AU864" s="487">
        <v>-1658</v>
      </c>
      <c r="AV864" s="488">
        <v>3961</v>
      </c>
    </row>
    <row r="865" spans="39:48" x14ac:dyDescent="0.25">
      <c r="AM865" s="485" t="s">
        <v>899</v>
      </c>
      <c r="AN865" s="486" t="s">
        <v>900</v>
      </c>
      <c r="AO865" s="487">
        <v>0</v>
      </c>
      <c r="AP865" s="487">
        <v>325043</v>
      </c>
      <c r="AQ865" s="487">
        <v>-167448</v>
      </c>
      <c r="AR865" s="487">
        <v>0</v>
      </c>
      <c r="AS865" s="487">
        <v>0</v>
      </c>
      <c r="AT865" s="487">
        <v>-70201</v>
      </c>
      <c r="AU865" s="487">
        <v>1125</v>
      </c>
      <c r="AV865" s="488">
        <v>88519</v>
      </c>
    </row>
    <row r="866" spans="39:48" x14ac:dyDescent="0.25">
      <c r="AM866" s="485" t="s">
        <v>901</v>
      </c>
      <c r="AN866" s="486" t="s">
        <v>902</v>
      </c>
      <c r="AO866" s="487">
        <v>0</v>
      </c>
      <c r="AP866" s="487">
        <v>356952</v>
      </c>
      <c r="AQ866" s="487">
        <v>-210381</v>
      </c>
      <c r="AR866" s="487">
        <v>0</v>
      </c>
      <c r="AS866" s="487">
        <v>0</v>
      </c>
      <c r="AT866" s="487">
        <v>-74541</v>
      </c>
      <c r="AU866" s="487">
        <v>-1700</v>
      </c>
      <c r="AV866" s="488">
        <v>70330</v>
      </c>
    </row>
    <row r="867" spans="39:48" x14ac:dyDescent="0.25">
      <c r="AM867" s="485" t="s">
        <v>903</v>
      </c>
      <c r="AN867" s="486" t="s">
        <v>904</v>
      </c>
      <c r="AO867" s="487">
        <v>0</v>
      </c>
      <c r="AP867" s="487">
        <v>392389</v>
      </c>
      <c r="AQ867" s="487">
        <v>-249179</v>
      </c>
      <c r="AR867" s="487">
        <v>0</v>
      </c>
      <c r="AS867" s="487">
        <v>0</v>
      </c>
      <c r="AT867" s="487">
        <v>-69436</v>
      </c>
      <c r="AU867" s="487">
        <v>-9215</v>
      </c>
      <c r="AV867" s="488">
        <v>64559</v>
      </c>
    </row>
    <row r="868" spans="39:48" x14ac:dyDescent="0.25">
      <c r="AM868" s="485" t="s">
        <v>905</v>
      </c>
      <c r="AN868" s="486" t="s">
        <v>906</v>
      </c>
      <c r="AO868" s="487">
        <v>0</v>
      </c>
      <c r="AP868" s="487">
        <v>244240</v>
      </c>
      <c r="AQ868" s="487">
        <v>-120087</v>
      </c>
      <c r="AR868" s="487">
        <v>0</v>
      </c>
      <c r="AS868" s="487">
        <v>0</v>
      </c>
      <c r="AT868" s="487">
        <v>-58052</v>
      </c>
      <c r="AU868" s="487">
        <v>1624</v>
      </c>
      <c r="AV868" s="488">
        <v>67725</v>
      </c>
    </row>
    <row r="869" spans="39:48" x14ac:dyDescent="0.25">
      <c r="AM869" s="485" t="s">
        <v>907</v>
      </c>
      <c r="AN869" s="486" t="s">
        <v>908</v>
      </c>
      <c r="AO869" s="487">
        <v>0</v>
      </c>
      <c r="AP869" s="487">
        <v>316936</v>
      </c>
      <c r="AQ869" s="487">
        <v>-185135</v>
      </c>
      <c r="AR869" s="487">
        <v>0</v>
      </c>
      <c r="AS869" s="487">
        <v>0</v>
      </c>
      <c r="AT869" s="487">
        <v>-60021</v>
      </c>
      <c r="AU869" s="487">
        <v>-678</v>
      </c>
      <c r="AV869" s="488">
        <v>71102</v>
      </c>
    </row>
    <row r="870" spans="39:48" x14ac:dyDescent="0.25">
      <c r="AM870" s="485" t="s">
        <v>909</v>
      </c>
      <c r="AN870" s="486" t="s">
        <v>910</v>
      </c>
      <c r="AO870" s="487">
        <v>0</v>
      </c>
      <c r="AP870" s="487">
        <v>211306</v>
      </c>
      <c r="AQ870" s="487">
        <v>-82223</v>
      </c>
      <c r="AR870" s="487">
        <v>0</v>
      </c>
      <c r="AS870" s="487">
        <v>0</v>
      </c>
      <c r="AT870" s="487">
        <v>-58104</v>
      </c>
      <c r="AU870" s="487">
        <v>-110</v>
      </c>
      <c r="AV870" s="488">
        <v>70869</v>
      </c>
    </row>
    <row r="871" spans="39:48" x14ac:dyDescent="0.25">
      <c r="AM871" s="485" t="s">
        <v>911</v>
      </c>
      <c r="AN871" s="486" t="s">
        <v>912</v>
      </c>
      <c r="AO871" s="487">
        <v>0</v>
      </c>
      <c r="AP871" s="487">
        <v>399992</v>
      </c>
      <c r="AQ871" s="487">
        <v>-228670</v>
      </c>
      <c r="AR871" s="487">
        <v>0</v>
      </c>
      <c r="AS871" s="487">
        <v>0</v>
      </c>
      <c r="AT871" s="487">
        <v>-89491</v>
      </c>
      <c r="AU871" s="487">
        <v>0</v>
      </c>
      <c r="AV871" s="488">
        <v>81831</v>
      </c>
    </row>
    <row r="872" spans="39:48" x14ac:dyDescent="0.25">
      <c r="AM872" s="485" t="s">
        <v>913</v>
      </c>
      <c r="AN872" s="486" t="s">
        <v>914</v>
      </c>
      <c r="AO872" s="487">
        <v>0</v>
      </c>
      <c r="AP872" s="487">
        <v>384490</v>
      </c>
      <c r="AQ872" s="487">
        <v>-221404</v>
      </c>
      <c r="AR872" s="487">
        <v>0</v>
      </c>
      <c r="AS872" s="487">
        <v>0</v>
      </c>
      <c r="AT872" s="487">
        <v>-82754</v>
      </c>
      <c r="AU872" s="487">
        <v>239</v>
      </c>
      <c r="AV872" s="488">
        <v>80571</v>
      </c>
    </row>
    <row r="873" spans="39:48" x14ac:dyDescent="0.25">
      <c r="AM873" s="485" t="s">
        <v>915</v>
      </c>
      <c r="AN873" s="486" t="s">
        <v>916</v>
      </c>
      <c r="AO873" s="487">
        <v>0</v>
      </c>
      <c r="AP873" s="487">
        <v>435873</v>
      </c>
      <c r="AQ873" s="487">
        <v>-275638</v>
      </c>
      <c r="AR873" s="487">
        <v>0</v>
      </c>
      <c r="AS873" s="487">
        <v>0</v>
      </c>
      <c r="AT873" s="487">
        <v>-84581</v>
      </c>
      <c r="AU873" s="487">
        <v>0</v>
      </c>
      <c r="AV873" s="488">
        <v>75654</v>
      </c>
    </row>
    <row r="874" spans="39:48" x14ac:dyDescent="0.25">
      <c r="AM874" s="485" t="s">
        <v>917</v>
      </c>
      <c r="AN874" s="486" t="s">
        <v>918</v>
      </c>
      <c r="AO874" s="487">
        <v>0</v>
      </c>
      <c r="AP874" s="487">
        <v>438848</v>
      </c>
      <c r="AQ874" s="487">
        <v>-310279</v>
      </c>
      <c r="AR874" s="487">
        <v>0</v>
      </c>
      <c r="AS874" s="487">
        <v>0</v>
      </c>
      <c r="AT874" s="487">
        <v>-68844</v>
      </c>
      <c r="AU874" s="487">
        <v>-1905</v>
      </c>
      <c r="AV874" s="488">
        <v>57820</v>
      </c>
    </row>
    <row r="875" spans="39:48" x14ac:dyDescent="0.25">
      <c r="AM875" s="485" t="s">
        <v>919</v>
      </c>
      <c r="AN875" s="486" t="s">
        <v>920</v>
      </c>
      <c r="AO875" s="487">
        <v>0</v>
      </c>
      <c r="AP875" s="487">
        <v>283866</v>
      </c>
      <c r="AQ875" s="487">
        <v>-148584</v>
      </c>
      <c r="AR875" s="487">
        <v>0</v>
      </c>
      <c r="AS875" s="487">
        <v>0</v>
      </c>
      <c r="AT875" s="487">
        <v>-91357</v>
      </c>
      <c r="AU875" s="487">
        <v>-2762</v>
      </c>
      <c r="AV875" s="488">
        <v>41163</v>
      </c>
    </row>
    <row r="876" spans="39:48" x14ac:dyDescent="0.25">
      <c r="AM876" s="485" t="s">
        <v>921</v>
      </c>
      <c r="AN876" s="486" t="s">
        <v>922</v>
      </c>
      <c r="AO876" s="487">
        <v>0</v>
      </c>
      <c r="AP876" s="487">
        <v>282500</v>
      </c>
      <c r="AQ876" s="487">
        <v>-163560</v>
      </c>
      <c r="AR876" s="487">
        <v>0</v>
      </c>
      <c r="AS876" s="487">
        <v>0</v>
      </c>
      <c r="AT876" s="487">
        <v>-73986</v>
      </c>
      <c r="AU876" s="487">
        <v>-213</v>
      </c>
      <c r="AV876" s="488">
        <v>44741</v>
      </c>
    </row>
    <row r="877" spans="39:48" x14ac:dyDescent="0.25">
      <c r="AM877" s="485" t="s">
        <v>923</v>
      </c>
      <c r="AN877" s="486" t="s">
        <v>924</v>
      </c>
      <c r="AO877" s="487">
        <v>0</v>
      </c>
      <c r="AP877" s="487">
        <v>232252</v>
      </c>
      <c r="AQ877" s="487">
        <v>-132173</v>
      </c>
      <c r="AR877" s="487">
        <v>0</v>
      </c>
      <c r="AS877" s="487">
        <v>0</v>
      </c>
      <c r="AT877" s="487">
        <v>-55272</v>
      </c>
      <c r="AU877" s="487">
        <v>884</v>
      </c>
      <c r="AV877" s="488">
        <v>45691</v>
      </c>
    </row>
    <row r="878" spans="39:48" x14ac:dyDescent="0.25">
      <c r="AM878" s="485" t="s">
        <v>925</v>
      </c>
      <c r="AN878" s="486" t="s">
        <v>926</v>
      </c>
      <c r="AO878" s="487">
        <v>0</v>
      </c>
      <c r="AP878" s="487">
        <v>371336</v>
      </c>
      <c r="AQ878" s="487">
        <v>-130374</v>
      </c>
      <c r="AR878" s="487">
        <v>0</v>
      </c>
      <c r="AS878" s="487">
        <v>0</v>
      </c>
      <c r="AT878" s="487">
        <v>-108094</v>
      </c>
      <c r="AU878" s="487">
        <v>1303</v>
      </c>
      <c r="AV878" s="488">
        <v>134171</v>
      </c>
    </row>
    <row r="879" spans="39:48" x14ac:dyDescent="0.25">
      <c r="AM879" s="485" t="s">
        <v>927</v>
      </c>
      <c r="AN879" s="486" t="s">
        <v>928</v>
      </c>
      <c r="AO879" s="487">
        <v>0</v>
      </c>
      <c r="AP879" s="487">
        <v>265205</v>
      </c>
      <c r="AQ879" s="487">
        <v>-109571</v>
      </c>
      <c r="AR879" s="487">
        <v>0</v>
      </c>
      <c r="AS879" s="487">
        <v>0</v>
      </c>
      <c r="AT879" s="487">
        <v>-73006</v>
      </c>
      <c r="AU879" s="487">
        <v>0</v>
      </c>
      <c r="AV879" s="488">
        <v>82628</v>
      </c>
    </row>
    <row r="880" spans="39:48" x14ac:dyDescent="0.25">
      <c r="AM880" s="485" t="s">
        <v>929</v>
      </c>
      <c r="AN880" s="486" t="s">
        <v>930</v>
      </c>
      <c r="AO880" s="487">
        <v>0</v>
      </c>
      <c r="AP880" s="487">
        <v>367234</v>
      </c>
      <c r="AQ880" s="487">
        <v>-192853</v>
      </c>
      <c r="AR880" s="487">
        <v>0</v>
      </c>
      <c r="AS880" s="487">
        <v>0</v>
      </c>
      <c r="AT880" s="487">
        <v>-89231</v>
      </c>
      <c r="AU880" s="487">
        <v>1183</v>
      </c>
      <c r="AV880" s="488">
        <v>86333</v>
      </c>
    </row>
    <row r="881" spans="39:48" x14ac:dyDescent="0.25">
      <c r="AM881" s="485" t="s">
        <v>931</v>
      </c>
      <c r="AN881" s="486" t="s">
        <v>932</v>
      </c>
      <c r="AO881" s="487">
        <v>0</v>
      </c>
      <c r="AP881" s="487">
        <v>307378</v>
      </c>
      <c r="AQ881" s="487">
        <v>-97851</v>
      </c>
      <c r="AR881" s="487">
        <v>0</v>
      </c>
      <c r="AS881" s="487">
        <v>0</v>
      </c>
      <c r="AT881" s="487">
        <v>-99419</v>
      </c>
      <c r="AU881" s="487">
        <v>0</v>
      </c>
      <c r="AV881" s="488">
        <v>110108</v>
      </c>
    </row>
    <row r="882" spans="39:48" x14ac:dyDescent="0.25">
      <c r="AM882" s="485" t="s">
        <v>933</v>
      </c>
      <c r="AN882" s="486" t="s">
        <v>934</v>
      </c>
      <c r="AO882" s="487">
        <v>0</v>
      </c>
      <c r="AP882" s="487">
        <v>394058</v>
      </c>
      <c r="AQ882" s="487">
        <v>-161240</v>
      </c>
      <c r="AR882" s="487">
        <v>0</v>
      </c>
      <c r="AS882" s="487">
        <v>0</v>
      </c>
      <c r="AT882" s="487">
        <v>-112198</v>
      </c>
      <c r="AU882" s="487">
        <v>0</v>
      </c>
      <c r="AV882" s="488">
        <v>120620</v>
      </c>
    </row>
    <row r="883" spans="39:48" x14ac:dyDescent="0.25">
      <c r="AM883" s="485" t="s">
        <v>935</v>
      </c>
      <c r="AN883" s="486" t="s">
        <v>936</v>
      </c>
      <c r="AO883" s="487">
        <v>0</v>
      </c>
      <c r="AP883" s="487">
        <v>391967</v>
      </c>
      <c r="AQ883" s="487">
        <v>-178602</v>
      </c>
      <c r="AR883" s="487">
        <v>0</v>
      </c>
      <c r="AS883" s="487">
        <v>0</v>
      </c>
      <c r="AT883" s="487">
        <v>-101645</v>
      </c>
      <c r="AU883" s="487">
        <v>324.60000000000002</v>
      </c>
      <c r="AV883" s="488">
        <v>112044.6</v>
      </c>
    </row>
    <row r="884" spans="39:48" x14ac:dyDescent="0.25">
      <c r="AM884" s="485" t="s">
        <v>937</v>
      </c>
      <c r="AN884" s="486" t="s">
        <v>938</v>
      </c>
      <c r="AO884" s="487">
        <v>0</v>
      </c>
      <c r="AP884" s="487">
        <v>370619</v>
      </c>
      <c r="AQ884" s="487">
        <v>-173521</v>
      </c>
      <c r="AR884" s="487">
        <v>0</v>
      </c>
      <c r="AS884" s="487">
        <v>0</v>
      </c>
      <c r="AT884" s="487">
        <v>-93424</v>
      </c>
      <c r="AU884" s="487">
        <v>598</v>
      </c>
      <c r="AV884" s="488">
        <v>104272</v>
      </c>
    </row>
    <row r="885" spans="39:48" x14ac:dyDescent="0.25">
      <c r="AM885" s="485" t="s">
        <v>939</v>
      </c>
      <c r="AN885" s="486" t="s">
        <v>940</v>
      </c>
      <c r="AO885" s="487">
        <v>0</v>
      </c>
      <c r="AP885" s="487">
        <v>345929</v>
      </c>
      <c r="AQ885" s="487">
        <v>-182039</v>
      </c>
      <c r="AR885" s="487">
        <v>0</v>
      </c>
      <c r="AS885" s="487">
        <v>0</v>
      </c>
      <c r="AT885" s="487">
        <v>-74889</v>
      </c>
      <c r="AU885" s="487">
        <v>0</v>
      </c>
      <c r="AV885" s="488">
        <v>89001</v>
      </c>
    </row>
    <row r="886" spans="39:48" x14ac:dyDescent="0.25">
      <c r="AM886" s="485" t="s">
        <v>941</v>
      </c>
      <c r="AN886" s="486" t="s">
        <v>942</v>
      </c>
      <c r="AO886" s="487">
        <v>0</v>
      </c>
      <c r="AP886" s="487">
        <v>253503</v>
      </c>
      <c r="AQ886" s="487">
        <v>-96154</v>
      </c>
      <c r="AR886" s="487">
        <v>0</v>
      </c>
      <c r="AS886" s="487">
        <v>0</v>
      </c>
      <c r="AT886" s="487">
        <v>-70229</v>
      </c>
      <c r="AU886" s="487">
        <v>670</v>
      </c>
      <c r="AV886" s="488">
        <v>87790</v>
      </c>
    </row>
    <row r="887" spans="39:48" x14ac:dyDescent="0.25">
      <c r="AM887" s="485" t="s">
        <v>943</v>
      </c>
      <c r="AN887" s="486" t="s">
        <v>944</v>
      </c>
      <c r="AO887" s="487">
        <v>0</v>
      </c>
      <c r="AP887" s="487">
        <v>262715</v>
      </c>
      <c r="AQ887" s="487">
        <v>-94626</v>
      </c>
      <c r="AR887" s="487">
        <v>0</v>
      </c>
      <c r="AS887" s="487">
        <v>0</v>
      </c>
      <c r="AT887" s="487">
        <v>-74840</v>
      </c>
      <c r="AU887" s="487">
        <v>-80</v>
      </c>
      <c r="AV887" s="488">
        <v>93169</v>
      </c>
    </row>
    <row r="888" spans="39:48" x14ac:dyDescent="0.25">
      <c r="AM888" s="485" t="s">
        <v>945</v>
      </c>
      <c r="AN888" s="486" t="s">
        <v>946</v>
      </c>
      <c r="AO888" s="487">
        <v>0</v>
      </c>
      <c r="AP888" s="487">
        <v>305202</v>
      </c>
      <c r="AQ888" s="487">
        <v>-126704</v>
      </c>
      <c r="AR888" s="487">
        <v>0</v>
      </c>
      <c r="AS888" s="487">
        <v>0</v>
      </c>
      <c r="AT888" s="487">
        <v>-82527</v>
      </c>
      <c r="AU888" s="487">
        <v>57</v>
      </c>
      <c r="AV888" s="488">
        <v>96028</v>
      </c>
    </row>
    <row r="889" spans="39:48" x14ac:dyDescent="0.25">
      <c r="AM889" s="485" t="s">
        <v>947</v>
      </c>
      <c r="AN889" s="486" t="s">
        <v>948</v>
      </c>
      <c r="AO889" s="487">
        <v>0</v>
      </c>
      <c r="AP889" s="487">
        <v>291412</v>
      </c>
      <c r="AQ889" s="487">
        <v>-131628</v>
      </c>
      <c r="AR889" s="487">
        <v>0</v>
      </c>
      <c r="AS889" s="487">
        <v>0</v>
      </c>
      <c r="AT889" s="487">
        <v>-70951</v>
      </c>
      <c r="AU889" s="487">
        <v>181</v>
      </c>
      <c r="AV889" s="488">
        <v>89014</v>
      </c>
    </row>
    <row r="890" spans="39:48" x14ac:dyDescent="0.25">
      <c r="AM890" s="485" t="s">
        <v>949</v>
      </c>
      <c r="AN890" s="486" t="s">
        <v>950</v>
      </c>
      <c r="AO890" s="487">
        <v>0</v>
      </c>
      <c r="AP890" s="487">
        <v>167801</v>
      </c>
      <c r="AQ890" s="487">
        <v>-49529</v>
      </c>
      <c r="AR890" s="487">
        <v>0</v>
      </c>
      <c r="AS890" s="487">
        <v>0</v>
      </c>
      <c r="AT890" s="487">
        <v>-50122</v>
      </c>
      <c r="AU890" s="487">
        <v>-7</v>
      </c>
      <c r="AV890" s="488">
        <v>68143</v>
      </c>
    </row>
    <row r="891" spans="39:48" x14ac:dyDescent="0.25">
      <c r="AM891" s="485" t="s">
        <v>951</v>
      </c>
      <c r="AN891" s="486" t="s">
        <v>952</v>
      </c>
      <c r="AO891" s="487">
        <v>0</v>
      </c>
      <c r="AP891" s="487">
        <v>211236</v>
      </c>
      <c r="AQ891" s="487">
        <v>-76304</v>
      </c>
      <c r="AR891" s="487">
        <v>0</v>
      </c>
      <c r="AS891" s="487">
        <v>0</v>
      </c>
      <c r="AT891" s="487">
        <v>-63782</v>
      </c>
      <c r="AU891" s="487">
        <v>0</v>
      </c>
      <c r="AV891" s="488">
        <v>71150</v>
      </c>
    </row>
    <row r="892" spans="39:48" x14ac:dyDescent="0.25">
      <c r="AM892" s="485" t="s">
        <v>953</v>
      </c>
      <c r="AN892" s="486" t="s">
        <v>954</v>
      </c>
      <c r="AO892" s="487">
        <v>0</v>
      </c>
      <c r="AP892" s="487">
        <v>440602</v>
      </c>
      <c r="AQ892" s="487">
        <v>-296020</v>
      </c>
      <c r="AR892" s="487">
        <v>0</v>
      </c>
      <c r="AS892" s="487">
        <v>0</v>
      </c>
      <c r="AT892" s="487">
        <v>-83527</v>
      </c>
      <c r="AU892" s="487">
        <v>0</v>
      </c>
      <c r="AV892" s="488">
        <v>61055</v>
      </c>
    </row>
    <row r="893" spans="39:48" x14ac:dyDescent="0.25">
      <c r="AM893" s="485" t="s">
        <v>955</v>
      </c>
      <c r="AN893" s="486" t="s">
        <v>956</v>
      </c>
      <c r="AO893" s="487">
        <v>0</v>
      </c>
      <c r="AP893" s="487">
        <v>299372</v>
      </c>
      <c r="AQ893" s="487">
        <v>-134628</v>
      </c>
      <c r="AR893" s="487">
        <v>0</v>
      </c>
      <c r="AS893" s="487">
        <v>0</v>
      </c>
      <c r="AT893" s="487">
        <v>-81686</v>
      </c>
      <c r="AU893" s="487">
        <v>0</v>
      </c>
      <c r="AV893" s="488">
        <v>83058</v>
      </c>
    </row>
    <row r="894" spans="39:48" x14ac:dyDescent="0.25">
      <c r="AM894" s="485" t="s">
        <v>957</v>
      </c>
      <c r="AN894" s="486" t="s">
        <v>958</v>
      </c>
      <c r="AO894" s="487">
        <v>0</v>
      </c>
      <c r="AP894" s="487">
        <v>194110</v>
      </c>
      <c r="AQ894" s="487">
        <v>-36559</v>
      </c>
      <c r="AR894" s="487">
        <v>0</v>
      </c>
      <c r="AS894" s="487">
        <v>0</v>
      </c>
      <c r="AT894" s="487">
        <v>-59721</v>
      </c>
      <c r="AU894" s="487">
        <v>-400</v>
      </c>
      <c r="AV894" s="488">
        <v>97430</v>
      </c>
    </row>
    <row r="895" spans="39:48" x14ac:dyDescent="0.25">
      <c r="AM895" s="485" t="s">
        <v>959</v>
      </c>
      <c r="AN895" s="486" t="s">
        <v>960</v>
      </c>
      <c r="AO895" s="487">
        <v>0</v>
      </c>
      <c r="AP895" s="487">
        <v>215870</v>
      </c>
      <c r="AQ895" s="487">
        <v>-86012</v>
      </c>
      <c r="AR895" s="487">
        <v>0</v>
      </c>
      <c r="AS895" s="487">
        <v>0</v>
      </c>
      <c r="AT895" s="487">
        <v>-59497</v>
      </c>
      <c r="AU895" s="487">
        <v>-703</v>
      </c>
      <c r="AV895" s="488">
        <v>69658</v>
      </c>
    </row>
    <row r="896" spans="39:48" x14ac:dyDescent="0.25">
      <c r="AM896" s="485" t="s">
        <v>961</v>
      </c>
      <c r="AN896" s="486" t="s">
        <v>962</v>
      </c>
      <c r="AO896" s="487">
        <v>0</v>
      </c>
      <c r="AP896" s="487">
        <v>315932</v>
      </c>
      <c r="AQ896" s="487">
        <v>-165519</v>
      </c>
      <c r="AR896" s="487">
        <v>0</v>
      </c>
      <c r="AS896" s="487">
        <v>0</v>
      </c>
      <c r="AT896" s="487">
        <v>-73839</v>
      </c>
      <c r="AU896" s="487">
        <v>0</v>
      </c>
      <c r="AV896" s="488">
        <v>76574</v>
      </c>
    </row>
    <row r="897" spans="39:48" x14ac:dyDescent="0.25">
      <c r="AM897" s="485" t="s">
        <v>963</v>
      </c>
      <c r="AN897" s="486" t="s">
        <v>964</v>
      </c>
      <c r="AO897" s="487">
        <v>0</v>
      </c>
      <c r="AP897" s="487">
        <v>2972600</v>
      </c>
      <c r="AQ897" s="487">
        <v>-822414</v>
      </c>
      <c r="AR897" s="487">
        <v>-1177238</v>
      </c>
      <c r="AS897" s="487">
        <v>-37493</v>
      </c>
      <c r="AT897" s="487">
        <v>-205254</v>
      </c>
      <c r="AU897" s="487">
        <v>-2801</v>
      </c>
      <c r="AV897" s="488">
        <v>727400</v>
      </c>
    </row>
    <row r="898" spans="39:48" x14ac:dyDescent="0.25">
      <c r="AM898" s="485" t="s">
        <v>965</v>
      </c>
      <c r="AN898" s="486" t="s">
        <v>966</v>
      </c>
      <c r="AO898" s="487">
        <v>0</v>
      </c>
      <c r="AP898" s="487">
        <v>87283</v>
      </c>
      <c r="AQ898" s="487">
        <v>-15777</v>
      </c>
      <c r="AR898" s="487">
        <v>-40024</v>
      </c>
      <c r="AS898" s="487">
        <v>0</v>
      </c>
      <c r="AT898" s="487">
        <v>-9322</v>
      </c>
      <c r="AU898" s="487">
        <v>-61</v>
      </c>
      <c r="AV898" s="488">
        <v>22099</v>
      </c>
    </row>
    <row r="899" spans="39:48" x14ac:dyDescent="0.25">
      <c r="AM899" s="485" t="s">
        <v>967</v>
      </c>
      <c r="AN899" s="486" t="s">
        <v>968</v>
      </c>
      <c r="AO899" s="487">
        <v>0</v>
      </c>
      <c r="AP899" s="487">
        <v>112525</v>
      </c>
      <c r="AQ899" s="487">
        <v>-16580</v>
      </c>
      <c r="AR899" s="487">
        <v>-49442</v>
      </c>
      <c r="AS899" s="487">
        <v>0</v>
      </c>
      <c r="AT899" s="487">
        <v>-11857</v>
      </c>
      <c r="AU899" s="487">
        <v>-50</v>
      </c>
      <c r="AV899" s="488">
        <v>34596</v>
      </c>
    </row>
    <row r="900" spans="39:48" x14ac:dyDescent="0.25">
      <c r="AM900" s="485" t="s">
        <v>969</v>
      </c>
      <c r="AN900" s="486" t="s">
        <v>970</v>
      </c>
      <c r="AO900" s="487">
        <v>0</v>
      </c>
      <c r="AP900" s="487">
        <v>148387</v>
      </c>
      <c r="AQ900" s="487">
        <v>-26409</v>
      </c>
      <c r="AR900" s="487">
        <v>-68771</v>
      </c>
      <c r="AS900" s="487">
        <v>0</v>
      </c>
      <c r="AT900" s="487">
        <v>-16090</v>
      </c>
      <c r="AU900" s="487">
        <v>-102</v>
      </c>
      <c r="AV900" s="488">
        <v>37015</v>
      </c>
    </row>
    <row r="901" spans="39:48" x14ac:dyDescent="0.25">
      <c r="AM901" s="485" t="s">
        <v>971</v>
      </c>
      <c r="AN901" s="486" t="s">
        <v>972</v>
      </c>
      <c r="AO901" s="487">
        <v>0</v>
      </c>
      <c r="AP901" s="487">
        <v>114811</v>
      </c>
      <c r="AQ901" s="487">
        <v>-30904</v>
      </c>
      <c r="AR901" s="487">
        <v>-50962</v>
      </c>
      <c r="AS901" s="487">
        <v>0</v>
      </c>
      <c r="AT901" s="487">
        <v>-9010</v>
      </c>
      <c r="AU901" s="487">
        <v>-107</v>
      </c>
      <c r="AV901" s="488">
        <v>23829</v>
      </c>
    </row>
    <row r="902" spans="39:48" x14ac:dyDescent="0.25">
      <c r="AM902" s="485" t="s">
        <v>973</v>
      </c>
      <c r="AN902" s="486" t="s">
        <v>974</v>
      </c>
      <c r="AO902" s="487">
        <v>0</v>
      </c>
      <c r="AP902" s="487">
        <v>89115</v>
      </c>
      <c r="AQ902" s="487">
        <v>-17572</v>
      </c>
      <c r="AR902" s="487">
        <v>-36572</v>
      </c>
      <c r="AS902" s="487">
        <v>0</v>
      </c>
      <c r="AT902" s="487">
        <v>-7958</v>
      </c>
      <c r="AU902" s="487">
        <v>-223</v>
      </c>
      <c r="AV902" s="488">
        <v>26790</v>
      </c>
    </row>
    <row r="903" spans="39:48" x14ac:dyDescent="0.25">
      <c r="AM903" s="485" t="s">
        <v>975</v>
      </c>
      <c r="AN903" s="486" t="s">
        <v>976</v>
      </c>
      <c r="AO903" s="487">
        <v>0</v>
      </c>
      <c r="AP903" s="487">
        <v>145884</v>
      </c>
      <c r="AQ903" s="487">
        <v>-25905</v>
      </c>
      <c r="AR903" s="487">
        <v>-63186</v>
      </c>
      <c r="AS903" s="487">
        <v>0</v>
      </c>
      <c r="AT903" s="487">
        <v>-15860</v>
      </c>
      <c r="AU903" s="487">
        <v>-35</v>
      </c>
      <c r="AV903" s="488">
        <v>40898</v>
      </c>
    </row>
    <row r="904" spans="39:48" x14ac:dyDescent="0.25">
      <c r="AM904" s="485" t="s">
        <v>977</v>
      </c>
      <c r="AN904" s="486" t="s">
        <v>978</v>
      </c>
      <c r="AO904" s="487">
        <v>0</v>
      </c>
      <c r="AP904" s="487">
        <v>106977</v>
      </c>
      <c r="AQ904" s="487">
        <v>-12833</v>
      </c>
      <c r="AR904" s="487">
        <v>-41766</v>
      </c>
      <c r="AS904" s="487">
        <v>0</v>
      </c>
      <c r="AT904" s="487">
        <v>-11364</v>
      </c>
      <c r="AU904" s="487">
        <v>-477</v>
      </c>
      <c r="AV904" s="488">
        <v>40537</v>
      </c>
    </row>
    <row r="905" spans="39:48" x14ac:dyDescent="0.25">
      <c r="AM905" s="485" t="s">
        <v>979</v>
      </c>
      <c r="AN905" s="486" t="s">
        <v>980</v>
      </c>
      <c r="AO905" s="487">
        <v>0</v>
      </c>
      <c r="AP905" s="487">
        <v>105403</v>
      </c>
      <c r="AQ905" s="487">
        <v>-28964</v>
      </c>
      <c r="AR905" s="487">
        <v>-49236</v>
      </c>
      <c r="AS905" s="487">
        <v>0</v>
      </c>
      <c r="AT905" s="487">
        <v>-9624</v>
      </c>
      <c r="AU905" s="487">
        <v>-195</v>
      </c>
      <c r="AV905" s="488">
        <v>17384</v>
      </c>
    </row>
    <row r="906" spans="39:48" x14ac:dyDescent="0.25">
      <c r="AM906" s="485" t="s">
        <v>981</v>
      </c>
      <c r="AN906" s="486" t="s">
        <v>982</v>
      </c>
      <c r="AO906" s="487">
        <v>0</v>
      </c>
      <c r="AP906" s="487">
        <v>95928</v>
      </c>
      <c r="AQ906" s="487">
        <v>-14025</v>
      </c>
      <c r="AR906" s="487">
        <v>-37862</v>
      </c>
      <c r="AS906" s="487">
        <v>0</v>
      </c>
      <c r="AT906" s="487">
        <v>-9236</v>
      </c>
      <c r="AU906" s="487">
        <v>-176</v>
      </c>
      <c r="AV906" s="488">
        <v>34629</v>
      </c>
    </row>
    <row r="907" spans="39:48" x14ac:dyDescent="0.25">
      <c r="AM907" s="485" t="s">
        <v>983</v>
      </c>
      <c r="AN907" s="486" t="s">
        <v>984</v>
      </c>
      <c r="AO907" s="487">
        <v>0</v>
      </c>
      <c r="AP907" s="487">
        <v>156909</v>
      </c>
      <c r="AQ907" s="487">
        <v>-36041</v>
      </c>
      <c r="AR907" s="487">
        <v>-68512</v>
      </c>
      <c r="AS907" s="487">
        <v>0</v>
      </c>
      <c r="AT907" s="487">
        <v>-14324</v>
      </c>
      <c r="AU907" s="487">
        <v>-228</v>
      </c>
      <c r="AV907" s="488">
        <v>37804</v>
      </c>
    </row>
    <row r="908" spans="39:48" x14ac:dyDescent="0.25">
      <c r="AM908" s="485" t="s">
        <v>985</v>
      </c>
      <c r="AN908" s="486" t="s">
        <v>986</v>
      </c>
      <c r="AO908" s="487">
        <v>0</v>
      </c>
      <c r="AP908" s="487">
        <v>256520</v>
      </c>
      <c r="AQ908" s="487">
        <v>-52096</v>
      </c>
      <c r="AR908" s="487">
        <v>-111376</v>
      </c>
      <c r="AS908" s="487">
        <v>0</v>
      </c>
      <c r="AT908" s="487">
        <v>-25994</v>
      </c>
      <c r="AU908" s="487">
        <v>-102</v>
      </c>
      <c r="AV908" s="488">
        <v>66953</v>
      </c>
    </row>
    <row r="909" spans="39:48" x14ac:dyDescent="0.25">
      <c r="AM909" s="485" t="s">
        <v>987</v>
      </c>
      <c r="AN909" s="486" t="s">
        <v>988</v>
      </c>
      <c r="AO909" s="487">
        <v>0</v>
      </c>
      <c r="AP909" s="487">
        <v>240365</v>
      </c>
      <c r="AQ909" s="487">
        <v>-55917</v>
      </c>
      <c r="AR909" s="487">
        <v>-111620</v>
      </c>
      <c r="AS909" s="487">
        <v>0</v>
      </c>
      <c r="AT909" s="487">
        <v>-23220</v>
      </c>
      <c r="AU909" s="487">
        <v>-162</v>
      </c>
      <c r="AV909" s="488">
        <v>49446</v>
      </c>
    </row>
    <row r="910" spans="39:48" x14ac:dyDescent="0.25">
      <c r="AM910" s="485" t="s">
        <v>989</v>
      </c>
      <c r="AN910" s="486" t="s">
        <v>990</v>
      </c>
      <c r="AO910" s="487">
        <v>0</v>
      </c>
      <c r="AP910" s="487">
        <v>146276</v>
      </c>
      <c r="AQ910" s="487">
        <v>-26869</v>
      </c>
      <c r="AR910" s="487">
        <v>-65596</v>
      </c>
      <c r="AS910" s="487">
        <v>0</v>
      </c>
      <c r="AT910" s="487">
        <v>-15253</v>
      </c>
      <c r="AU910" s="487">
        <v>-370</v>
      </c>
      <c r="AV910" s="488">
        <v>38189</v>
      </c>
    </row>
    <row r="911" spans="39:48" x14ac:dyDescent="0.25">
      <c r="AM911" s="485" t="s">
        <v>991</v>
      </c>
      <c r="AN911" s="486" t="s">
        <v>992</v>
      </c>
      <c r="AO911" s="487">
        <v>0</v>
      </c>
      <c r="AP911" s="487">
        <v>89863</v>
      </c>
      <c r="AQ911" s="487">
        <v>-12502</v>
      </c>
      <c r="AR911" s="487">
        <v>-40041</v>
      </c>
      <c r="AS911" s="487">
        <v>0</v>
      </c>
      <c r="AT911" s="487">
        <v>-10809</v>
      </c>
      <c r="AU911" s="487">
        <v>-270</v>
      </c>
      <c r="AV911" s="488">
        <v>26242</v>
      </c>
    </row>
    <row r="912" spans="39:48" x14ac:dyDescent="0.25">
      <c r="AM912" s="485" t="s">
        <v>993</v>
      </c>
      <c r="AN912" s="486" t="s">
        <v>994</v>
      </c>
      <c r="AO912" s="487">
        <v>0</v>
      </c>
      <c r="AP912" s="487">
        <v>127468</v>
      </c>
      <c r="AQ912" s="487">
        <v>-19303</v>
      </c>
      <c r="AR912" s="487">
        <v>-53393</v>
      </c>
      <c r="AS912" s="487">
        <v>0</v>
      </c>
      <c r="AT912" s="487">
        <v>-13171</v>
      </c>
      <c r="AU912" s="487">
        <v>-342</v>
      </c>
      <c r="AV912" s="488">
        <v>41259</v>
      </c>
    </row>
    <row r="913" spans="39:48" x14ac:dyDescent="0.25">
      <c r="AM913" s="485" t="s">
        <v>995</v>
      </c>
      <c r="AN913" s="486" t="s">
        <v>996</v>
      </c>
      <c r="AO913" s="487">
        <v>0</v>
      </c>
      <c r="AP913" s="487">
        <v>126165</v>
      </c>
      <c r="AQ913" s="487">
        <v>-15890</v>
      </c>
      <c r="AR913" s="487">
        <v>-47214</v>
      </c>
      <c r="AS913" s="487">
        <v>0</v>
      </c>
      <c r="AT913" s="487">
        <v>-12334</v>
      </c>
      <c r="AU913" s="487">
        <v>-166</v>
      </c>
      <c r="AV913" s="488">
        <v>50561</v>
      </c>
    </row>
    <row r="914" spans="39:48" x14ac:dyDescent="0.25">
      <c r="AM914" s="485" t="s">
        <v>997</v>
      </c>
      <c r="AN914" s="486" t="s">
        <v>998</v>
      </c>
      <c r="AO914" s="487">
        <v>0</v>
      </c>
      <c r="AP914" s="487">
        <v>101803</v>
      </c>
      <c r="AQ914" s="487">
        <v>-14711</v>
      </c>
      <c r="AR914" s="487">
        <v>-42630</v>
      </c>
      <c r="AS914" s="487">
        <v>0</v>
      </c>
      <c r="AT914" s="487">
        <v>-10442</v>
      </c>
      <c r="AU914" s="487">
        <v>-319</v>
      </c>
      <c r="AV914" s="488">
        <v>33701</v>
      </c>
    </row>
    <row r="915" spans="39:48" x14ac:dyDescent="0.25">
      <c r="AM915" s="485" t="s">
        <v>999</v>
      </c>
      <c r="AN915" s="486" t="s">
        <v>1000</v>
      </c>
      <c r="AO915" s="487">
        <v>0</v>
      </c>
      <c r="AP915" s="487">
        <v>173907</v>
      </c>
      <c r="AQ915" s="487">
        <v>-39120</v>
      </c>
      <c r="AR915" s="487">
        <v>-77503</v>
      </c>
      <c r="AS915" s="487">
        <v>0</v>
      </c>
      <c r="AT915" s="487">
        <v>-16723</v>
      </c>
      <c r="AU915" s="487">
        <v>-186</v>
      </c>
      <c r="AV915" s="488">
        <v>40376</v>
      </c>
    </row>
    <row r="916" spans="39:48" x14ac:dyDescent="0.25">
      <c r="AM916" s="485" t="s">
        <v>1001</v>
      </c>
      <c r="AN916" s="486" t="s">
        <v>1002</v>
      </c>
      <c r="AO916" s="487">
        <v>0</v>
      </c>
      <c r="AP916" s="487">
        <v>163905</v>
      </c>
      <c r="AQ916" s="487">
        <v>-28265</v>
      </c>
      <c r="AR916" s="487">
        <v>-68021</v>
      </c>
      <c r="AS916" s="487">
        <v>0</v>
      </c>
      <c r="AT916" s="487">
        <v>-17043</v>
      </c>
      <c r="AU916" s="487">
        <v>-242</v>
      </c>
      <c r="AV916" s="488">
        <v>50335</v>
      </c>
    </row>
    <row r="917" spans="39:48" x14ac:dyDescent="0.25">
      <c r="AM917" s="485" t="s">
        <v>1003</v>
      </c>
      <c r="AN917" s="486" t="s">
        <v>1004</v>
      </c>
      <c r="AO917" s="487">
        <v>0</v>
      </c>
      <c r="AP917" s="487">
        <v>98863</v>
      </c>
      <c r="AQ917" s="487">
        <v>-14618</v>
      </c>
      <c r="AR917" s="487">
        <v>-42857</v>
      </c>
      <c r="AS917" s="487">
        <v>0</v>
      </c>
      <c r="AT917" s="487">
        <v>-11017</v>
      </c>
      <c r="AU917" s="487">
        <v>-142</v>
      </c>
      <c r="AV917" s="488">
        <v>30230</v>
      </c>
    </row>
    <row r="918" spans="39:48" x14ac:dyDescent="0.25">
      <c r="AM918" s="485" t="s">
        <v>1005</v>
      </c>
      <c r="AN918" s="486" t="s">
        <v>1006</v>
      </c>
      <c r="AO918" s="487">
        <v>0</v>
      </c>
      <c r="AP918" s="487">
        <v>77200</v>
      </c>
      <c r="AQ918" s="487">
        <v>-10432</v>
      </c>
      <c r="AR918" s="487">
        <v>-32902</v>
      </c>
      <c r="AS918" s="487">
        <v>0</v>
      </c>
      <c r="AT918" s="487">
        <v>-8437</v>
      </c>
      <c r="AU918" s="487">
        <v>83</v>
      </c>
      <c r="AV918" s="488">
        <v>25512</v>
      </c>
    </row>
    <row r="919" spans="39:48" x14ac:dyDescent="0.25">
      <c r="AM919" s="485" t="s">
        <v>1007</v>
      </c>
      <c r="AN919" s="486" t="s">
        <v>1008</v>
      </c>
      <c r="AO919" s="487">
        <v>0</v>
      </c>
      <c r="AP919" s="487">
        <v>92705</v>
      </c>
      <c r="AQ919" s="487">
        <v>-13156</v>
      </c>
      <c r="AR919" s="487">
        <v>-39681</v>
      </c>
      <c r="AS919" s="487">
        <v>0</v>
      </c>
      <c r="AT919" s="487">
        <v>-10106</v>
      </c>
      <c r="AU919" s="487">
        <v>-133</v>
      </c>
      <c r="AV919" s="488">
        <v>29629</v>
      </c>
    </row>
    <row r="920" spans="39:48" x14ac:dyDescent="0.25">
      <c r="AM920" s="485" t="s">
        <v>1009</v>
      </c>
      <c r="AN920" s="486" t="s">
        <v>1010</v>
      </c>
      <c r="AO920" s="487">
        <v>0</v>
      </c>
      <c r="AP920" s="487">
        <v>493914</v>
      </c>
      <c r="AQ920" s="487">
        <v>-138192</v>
      </c>
      <c r="AR920" s="487">
        <v>-233166</v>
      </c>
      <c r="AS920" s="487">
        <v>0</v>
      </c>
      <c r="AT920" s="487">
        <v>-41120</v>
      </c>
      <c r="AU920" s="487">
        <v>-346</v>
      </c>
      <c r="AV920" s="488">
        <v>81090</v>
      </c>
    </row>
    <row r="921" spans="39:48" x14ac:dyDescent="0.25">
      <c r="AM921" s="485" t="s">
        <v>1011</v>
      </c>
      <c r="AN921" s="486" t="s">
        <v>1012</v>
      </c>
      <c r="AO921" s="487">
        <v>0</v>
      </c>
      <c r="AP921" s="487">
        <v>306628</v>
      </c>
      <c r="AQ921" s="487">
        <v>-95677</v>
      </c>
      <c r="AR921" s="487">
        <v>-139876</v>
      </c>
      <c r="AS921" s="487">
        <v>0</v>
      </c>
      <c r="AT921" s="487">
        <v>-22164</v>
      </c>
      <c r="AU921" s="487">
        <v>-15</v>
      </c>
      <c r="AV921" s="488">
        <v>48896</v>
      </c>
    </row>
    <row r="922" spans="39:48" x14ac:dyDescent="0.25">
      <c r="AM922" s="485" t="s">
        <v>1013</v>
      </c>
      <c r="AN922" s="486" t="s">
        <v>1014</v>
      </c>
      <c r="AO922" s="487">
        <v>0</v>
      </c>
      <c r="AP922" s="487">
        <v>226351</v>
      </c>
      <c r="AQ922" s="487">
        <v>-61116</v>
      </c>
      <c r="AR922" s="487">
        <v>-103863</v>
      </c>
      <c r="AS922" s="487">
        <v>0</v>
      </c>
      <c r="AT922" s="487">
        <v>-20676</v>
      </c>
      <c r="AU922" s="487">
        <v>-650</v>
      </c>
      <c r="AV922" s="488">
        <v>40046</v>
      </c>
    </row>
    <row r="923" spans="39:48" x14ac:dyDescent="0.25">
      <c r="AM923" s="485" t="s">
        <v>1015</v>
      </c>
      <c r="AN923" s="486" t="s">
        <v>1016</v>
      </c>
      <c r="AO923" s="487">
        <v>0</v>
      </c>
      <c r="AP923" s="487">
        <v>262015</v>
      </c>
      <c r="AQ923" s="487">
        <v>-79518</v>
      </c>
      <c r="AR923" s="487">
        <v>-130020</v>
      </c>
      <c r="AS923" s="487">
        <v>0</v>
      </c>
      <c r="AT923" s="487">
        <v>-22623</v>
      </c>
      <c r="AU923" s="487">
        <v>-264</v>
      </c>
      <c r="AV923" s="488">
        <v>29590</v>
      </c>
    </row>
    <row r="924" spans="39:48" x14ac:dyDescent="0.25">
      <c r="AM924" s="485" t="s">
        <v>1017</v>
      </c>
      <c r="AN924" s="486" t="s">
        <v>1018</v>
      </c>
      <c r="AO924" s="487">
        <v>0</v>
      </c>
      <c r="AP924" s="487">
        <v>490960</v>
      </c>
      <c r="AQ924" s="487">
        <v>-140523</v>
      </c>
      <c r="AR924" s="487">
        <v>-244071</v>
      </c>
      <c r="AS924" s="487">
        <v>0</v>
      </c>
      <c r="AT924" s="487">
        <v>-41891</v>
      </c>
      <c r="AU924" s="487">
        <v>94</v>
      </c>
      <c r="AV924" s="488">
        <v>64569</v>
      </c>
    </row>
    <row r="925" spans="39:48" x14ac:dyDescent="0.25">
      <c r="AM925" s="485" t="s">
        <v>1019</v>
      </c>
      <c r="AN925" s="486" t="s">
        <v>1020</v>
      </c>
      <c r="AO925" s="487">
        <v>0</v>
      </c>
      <c r="AP925" s="487">
        <v>382975</v>
      </c>
      <c r="AQ925" s="487">
        <v>-100129</v>
      </c>
      <c r="AR925" s="487">
        <v>-179463</v>
      </c>
      <c r="AS925" s="487">
        <v>0</v>
      </c>
      <c r="AT925" s="487">
        <v>-34051</v>
      </c>
      <c r="AU925" s="487">
        <v>-374</v>
      </c>
      <c r="AV925" s="488">
        <v>68958</v>
      </c>
    </row>
    <row r="926" spans="39:48" x14ac:dyDescent="0.25">
      <c r="AM926" s="485" t="s">
        <v>1021</v>
      </c>
      <c r="AN926" s="486" t="s">
        <v>1022</v>
      </c>
      <c r="AO926" s="487">
        <v>0</v>
      </c>
      <c r="AP926" s="487">
        <v>240632</v>
      </c>
      <c r="AQ926" s="487">
        <v>-40099</v>
      </c>
      <c r="AR926" s="487">
        <v>-105402</v>
      </c>
      <c r="AS926" s="487">
        <v>0</v>
      </c>
      <c r="AT926" s="487">
        <v>-24503</v>
      </c>
      <c r="AU926" s="487">
        <v>-319</v>
      </c>
      <c r="AV926" s="488">
        <v>70308</v>
      </c>
    </row>
    <row r="927" spans="39:48" x14ac:dyDescent="0.25">
      <c r="AM927" s="485" t="s">
        <v>1023</v>
      </c>
      <c r="AN927" s="486" t="s">
        <v>1024</v>
      </c>
      <c r="AO927" s="487">
        <v>0</v>
      </c>
      <c r="AP927" s="487">
        <v>243711</v>
      </c>
      <c r="AQ927" s="487">
        <v>-39836</v>
      </c>
      <c r="AR927" s="487">
        <v>-107153</v>
      </c>
      <c r="AS927" s="487">
        <v>0</v>
      </c>
      <c r="AT927" s="487">
        <v>-26015</v>
      </c>
      <c r="AU927" s="487">
        <v>-615</v>
      </c>
      <c r="AV927" s="488">
        <v>70092</v>
      </c>
    </row>
    <row r="928" spans="39:48" x14ac:dyDescent="0.25">
      <c r="AM928" s="485" t="s">
        <v>1025</v>
      </c>
      <c r="AN928" s="486" t="s">
        <v>1026</v>
      </c>
      <c r="AO928" s="487">
        <v>0</v>
      </c>
      <c r="AP928" s="487">
        <v>272889</v>
      </c>
      <c r="AQ928" s="487">
        <v>-47439</v>
      </c>
      <c r="AR928" s="487">
        <v>-121045</v>
      </c>
      <c r="AS928" s="487">
        <v>0</v>
      </c>
      <c r="AT928" s="487">
        <v>-29197</v>
      </c>
      <c r="AU928" s="487">
        <v>-211</v>
      </c>
      <c r="AV928" s="488">
        <v>74998</v>
      </c>
    </row>
    <row r="929" spans="39:48" x14ac:dyDescent="0.25">
      <c r="AM929" s="485" t="s">
        <v>1027</v>
      </c>
      <c r="AN929" s="486" t="s">
        <v>1028</v>
      </c>
      <c r="AO929" s="487">
        <v>0</v>
      </c>
      <c r="AP929" s="487">
        <v>231282</v>
      </c>
      <c r="AQ929" s="487">
        <v>-40199</v>
      </c>
      <c r="AR929" s="487">
        <v>-99330</v>
      </c>
      <c r="AS929" s="487">
        <v>0</v>
      </c>
      <c r="AT929" s="487">
        <v>-24471</v>
      </c>
      <c r="AU929" s="487">
        <v>-169</v>
      </c>
      <c r="AV929" s="488">
        <v>67113</v>
      </c>
    </row>
    <row r="930" spans="39:48" x14ac:dyDescent="0.25">
      <c r="AM930" s="485" t="s">
        <v>1029</v>
      </c>
      <c r="AN930" s="486" t="s">
        <v>1030</v>
      </c>
      <c r="AO930" s="487">
        <v>0</v>
      </c>
      <c r="AP930" s="487">
        <v>325214</v>
      </c>
      <c r="AQ930" s="487">
        <v>-46843</v>
      </c>
      <c r="AR930" s="487">
        <v>-139463</v>
      </c>
      <c r="AS930" s="487">
        <v>0</v>
      </c>
      <c r="AT930" s="487">
        <v>-34322</v>
      </c>
      <c r="AU930" s="487">
        <v>-399</v>
      </c>
      <c r="AV930" s="488">
        <v>104187</v>
      </c>
    </row>
    <row r="931" spans="39:48" x14ac:dyDescent="0.25">
      <c r="AM931" s="485" t="s">
        <v>1031</v>
      </c>
      <c r="AN931" s="486" t="s">
        <v>1032</v>
      </c>
      <c r="AO931" s="487">
        <v>0</v>
      </c>
      <c r="AP931" s="487">
        <v>172791</v>
      </c>
      <c r="AQ931" s="487">
        <v>-22295</v>
      </c>
      <c r="AR931" s="487">
        <v>-70433</v>
      </c>
      <c r="AS931" s="487">
        <v>0</v>
      </c>
      <c r="AT931" s="487">
        <v>-19061</v>
      </c>
      <c r="AU931" s="487">
        <v>-281</v>
      </c>
      <c r="AV931" s="488">
        <v>60721</v>
      </c>
    </row>
    <row r="932" spans="39:48" x14ac:dyDescent="0.25">
      <c r="AM932" s="485" t="s">
        <v>1033</v>
      </c>
      <c r="AN932" s="486" t="s">
        <v>1248</v>
      </c>
      <c r="AO932" s="487">
        <v>0</v>
      </c>
      <c r="AP932" s="487">
        <v>232229</v>
      </c>
      <c r="AQ932" s="487">
        <v>-39980</v>
      </c>
      <c r="AR932" s="487">
        <v>-100516</v>
      </c>
      <c r="AS932" s="487">
        <v>0</v>
      </c>
      <c r="AT932" s="487">
        <v>-26477</v>
      </c>
      <c r="AU932" s="487">
        <v>-493</v>
      </c>
      <c r="AV932" s="488">
        <v>64764</v>
      </c>
    </row>
    <row r="933" spans="39:48" x14ac:dyDescent="0.25">
      <c r="AM933" s="485" t="s">
        <v>1035</v>
      </c>
      <c r="AN933" s="486" t="s">
        <v>1249</v>
      </c>
      <c r="AO933" s="487">
        <v>0</v>
      </c>
      <c r="AP933" s="487">
        <v>159458</v>
      </c>
      <c r="AQ933" s="487">
        <v>-22974</v>
      </c>
      <c r="AR933" s="487">
        <v>-68903</v>
      </c>
      <c r="AS933" s="487">
        <v>0</v>
      </c>
      <c r="AT933" s="487">
        <v>-16912</v>
      </c>
      <c r="AU933" s="487">
        <v>-340</v>
      </c>
      <c r="AV933" s="488">
        <v>50329</v>
      </c>
    </row>
    <row r="934" spans="39:48" x14ac:dyDescent="0.25">
      <c r="AM934" s="485" t="s">
        <v>1037</v>
      </c>
      <c r="AN934" s="486" t="s">
        <v>1250</v>
      </c>
      <c r="AO934" s="487">
        <v>0</v>
      </c>
      <c r="AP934" s="487">
        <v>165407</v>
      </c>
      <c r="AQ934" s="487">
        <v>-16382</v>
      </c>
      <c r="AR934" s="487">
        <v>-57791</v>
      </c>
      <c r="AS934" s="487">
        <v>0</v>
      </c>
      <c r="AT934" s="487">
        <v>-17296</v>
      </c>
      <c r="AU934" s="487">
        <v>-126</v>
      </c>
      <c r="AV934" s="488">
        <v>73812</v>
      </c>
    </row>
    <row r="935" spans="39:48" x14ac:dyDescent="0.25">
      <c r="AM935" s="485" t="s">
        <v>1039</v>
      </c>
      <c r="AN935" s="486" t="s">
        <v>1040</v>
      </c>
      <c r="AO935" s="487">
        <v>0</v>
      </c>
      <c r="AP935" s="487">
        <v>42816</v>
      </c>
      <c r="AQ935" s="487">
        <v>-14198</v>
      </c>
      <c r="AR935" s="487">
        <v>0</v>
      </c>
      <c r="AS935" s="487">
        <v>0</v>
      </c>
      <c r="AT935" s="487">
        <v>-11562</v>
      </c>
      <c r="AU935" s="487">
        <v>-87</v>
      </c>
      <c r="AV935" s="488">
        <v>16969</v>
      </c>
    </row>
    <row r="936" spans="39:48" x14ac:dyDescent="0.25">
      <c r="AM936" s="485" t="s">
        <v>1041</v>
      </c>
      <c r="AN936" s="486" t="s">
        <v>1251</v>
      </c>
      <c r="AO936" s="487">
        <v>0</v>
      </c>
      <c r="AP936" s="487">
        <v>24551</v>
      </c>
      <c r="AQ936" s="487">
        <v>-4295</v>
      </c>
      <c r="AR936" s="487">
        <v>0</v>
      </c>
      <c r="AS936" s="487">
        <v>0</v>
      </c>
      <c r="AT936" s="487">
        <v>-6629</v>
      </c>
      <c r="AU936" s="487">
        <v>-40</v>
      </c>
      <c r="AV936" s="488">
        <v>13588</v>
      </c>
    </row>
    <row r="937" spans="39:48" x14ac:dyDescent="0.25">
      <c r="AM937" s="485" t="s">
        <v>1043</v>
      </c>
      <c r="AN937" s="486" t="s">
        <v>1252</v>
      </c>
      <c r="AO937" s="487">
        <v>0</v>
      </c>
      <c r="AP937" s="487">
        <v>29477</v>
      </c>
      <c r="AQ937" s="487">
        <v>-5749</v>
      </c>
      <c r="AR937" s="487">
        <v>0</v>
      </c>
      <c r="AS937" s="487">
        <v>0</v>
      </c>
      <c r="AT937" s="487">
        <v>-9285</v>
      </c>
      <c r="AU937" s="487">
        <v>44</v>
      </c>
      <c r="AV937" s="488">
        <v>14487</v>
      </c>
    </row>
    <row r="938" spans="39:48" x14ac:dyDescent="0.25">
      <c r="AM938" s="485" t="s">
        <v>1045</v>
      </c>
      <c r="AN938" s="486" t="s">
        <v>1046</v>
      </c>
      <c r="AO938" s="487">
        <v>0</v>
      </c>
      <c r="AP938" s="487">
        <v>24149</v>
      </c>
      <c r="AQ938" s="487">
        <v>-3007</v>
      </c>
      <c r="AR938" s="487">
        <v>0</v>
      </c>
      <c r="AS938" s="487">
        <v>0</v>
      </c>
      <c r="AT938" s="487">
        <v>-8014</v>
      </c>
      <c r="AU938" s="487">
        <v>34</v>
      </c>
      <c r="AV938" s="488">
        <v>13161</v>
      </c>
    </row>
    <row r="939" spans="39:48" x14ac:dyDescent="0.25">
      <c r="AM939" s="485" t="s">
        <v>1047</v>
      </c>
      <c r="AN939" s="486" t="s">
        <v>1253</v>
      </c>
      <c r="AO939" s="487">
        <v>0</v>
      </c>
      <c r="AP939" s="487">
        <v>25065</v>
      </c>
      <c r="AQ939" s="487">
        <v>-4301</v>
      </c>
      <c r="AR939" s="487">
        <v>0</v>
      </c>
      <c r="AS939" s="487">
        <v>0</v>
      </c>
      <c r="AT939" s="487">
        <v>-8432</v>
      </c>
      <c r="AU939" s="487">
        <v>-19</v>
      </c>
      <c r="AV939" s="488">
        <v>12313</v>
      </c>
    </row>
    <row r="940" spans="39:48" x14ac:dyDescent="0.25">
      <c r="AM940" s="485" t="s">
        <v>1049</v>
      </c>
      <c r="AN940" s="486" t="s">
        <v>1254</v>
      </c>
      <c r="AO940" s="487">
        <v>0</v>
      </c>
      <c r="AP940" s="487">
        <v>38157</v>
      </c>
      <c r="AQ940" s="487">
        <v>-5631</v>
      </c>
      <c r="AR940" s="487">
        <v>0</v>
      </c>
      <c r="AS940" s="487">
        <v>0</v>
      </c>
      <c r="AT940" s="487">
        <v>-11442</v>
      </c>
      <c r="AU940" s="487">
        <v>-44</v>
      </c>
      <c r="AV940" s="488">
        <v>21040</v>
      </c>
    </row>
    <row r="941" spans="39:48" x14ac:dyDescent="0.25">
      <c r="AM941" s="485" t="s">
        <v>1051</v>
      </c>
      <c r="AN941" s="486" t="s">
        <v>1052</v>
      </c>
      <c r="AO941" s="487">
        <v>0</v>
      </c>
      <c r="AP941" s="487">
        <v>31244</v>
      </c>
      <c r="AQ941" s="487">
        <v>-16332</v>
      </c>
      <c r="AR941" s="487">
        <v>0</v>
      </c>
      <c r="AS941" s="487">
        <v>0</v>
      </c>
      <c r="AT941" s="487">
        <v>-6407</v>
      </c>
      <c r="AU941" s="487">
        <v>-38</v>
      </c>
      <c r="AV941" s="488">
        <v>8467</v>
      </c>
    </row>
    <row r="942" spans="39:48" x14ac:dyDescent="0.25">
      <c r="AM942" s="485" t="s">
        <v>1053</v>
      </c>
      <c r="AN942" s="486" t="s">
        <v>1054</v>
      </c>
      <c r="AO942" s="487">
        <v>0</v>
      </c>
      <c r="AP942" s="487">
        <v>35930</v>
      </c>
      <c r="AQ942" s="487">
        <v>-7218</v>
      </c>
      <c r="AR942" s="487">
        <v>0</v>
      </c>
      <c r="AS942" s="487">
        <v>0</v>
      </c>
      <c r="AT942" s="487">
        <v>-11279</v>
      </c>
      <c r="AU942" s="487">
        <v>-15</v>
      </c>
      <c r="AV942" s="488">
        <v>17419</v>
      </c>
    </row>
    <row r="943" spans="39:48" x14ac:dyDescent="0.25">
      <c r="AM943" s="485" t="s">
        <v>1055</v>
      </c>
      <c r="AN943" s="486" t="s">
        <v>1255</v>
      </c>
      <c r="AO943" s="487">
        <v>0</v>
      </c>
      <c r="AP943" s="487">
        <v>46126</v>
      </c>
      <c r="AQ943" s="487">
        <v>-10114</v>
      </c>
      <c r="AR943" s="487">
        <v>0</v>
      </c>
      <c r="AS943" s="487">
        <v>0</v>
      </c>
      <c r="AT943" s="487">
        <v>-12566</v>
      </c>
      <c r="AU943" s="487">
        <v>-191</v>
      </c>
      <c r="AV943" s="488">
        <v>23255</v>
      </c>
    </row>
    <row r="944" spans="39:48" x14ac:dyDescent="0.25">
      <c r="AM944" s="485" t="s">
        <v>1057</v>
      </c>
      <c r="AN944" s="486" t="s">
        <v>1058</v>
      </c>
      <c r="AO944" s="487">
        <v>0</v>
      </c>
      <c r="AP944" s="487">
        <v>26240</v>
      </c>
      <c r="AQ944" s="487">
        <v>-4209</v>
      </c>
      <c r="AR944" s="487">
        <v>0</v>
      </c>
      <c r="AS944" s="487">
        <v>0</v>
      </c>
      <c r="AT944" s="487">
        <v>-8081</v>
      </c>
      <c r="AU944" s="487">
        <v>-164</v>
      </c>
      <c r="AV944" s="488">
        <v>13786</v>
      </c>
    </row>
    <row r="945" spans="39:48" x14ac:dyDescent="0.25">
      <c r="AM945" s="485" t="s">
        <v>1059</v>
      </c>
      <c r="AN945" s="486" t="s">
        <v>1060</v>
      </c>
      <c r="AO945" s="487">
        <v>0</v>
      </c>
      <c r="AP945" s="487">
        <v>27453</v>
      </c>
      <c r="AQ945" s="487">
        <v>-7154</v>
      </c>
      <c r="AR945" s="487">
        <v>0</v>
      </c>
      <c r="AS945" s="487">
        <v>0</v>
      </c>
      <c r="AT945" s="487">
        <v>-6844</v>
      </c>
      <c r="AU945" s="487">
        <v>-161</v>
      </c>
      <c r="AV945" s="488">
        <v>13294</v>
      </c>
    </row>
    <row r="946" spans="39:48" x14ac:dyDescent="0.25">
      <c r="AM946" s="485" t="s">
        <v>1061</v>
      </c>
      <c r="AN946" s="486" t="s">
        <v>1062</v>
      </c>
      <c r="AO946" s="487">
        <v>0</v>
      </c>
      <c r="AP946" s="487">
        <v>34698</v>
      </c>
      <c r="AQ946" s="487">
        <v>-6383</v>
      </c>
      <c r="AR946" s="487">
        <v>0</v>
      </c>
      <c r="AS946" s="487">
        <v>0</v>
      </c>
      <c r="AT946" s="487">
        <v>-8637</v>
      </c>
      <c r="AU946" s="487">
        <v>-89</v>
      </c>
      <c r="AV946" s="488">
        <v>19590</v>
      </c>
    </row>
    <row r="947" spans="39:48" x14ac:dyDescent="0.25">
      <c r="AM947" s="485" t="s">
        <v>1063</v>
      </c>
      <c r="AN947" s="486" t="s">
        <v>1256</v>
      </c>
      <c r="AO947" s="487">
        <v>0</v>
      </c>
      <c r="AP947" s="487">
        <v>66502</v>
      </c>
      <c r="AQ947" s="487">
        <v>-12077</v>
      </c>
      <c r="AR947" s="487">
        <v>0</v>
      </c>
      <c r="AS947" s="487">
        <v>0</v>
      </c>
      <c r="AT947" s="487">
        <v>-18828</v>
      </c>
      <c r="AU947" s="487">
        <v>-267</v>
      </c>
      <c r="AV947" s="488">
        <v>35331</v>
      </c>
    </row>
    <row r="948" spans="39:48" x14ac:dyDescent="0.25">
      <c r="AM948" s="485" t="s">
        <v>1065</v>
      </c>
      <c r="AN948" s="486" t="s">
        <v>1066</v>
      </c>
      <c r="AO948" s="487">
        <v>0</v>
      </c>
      <c r="AP948" s="487">
        <v>60265</v>
      </c>
      <c r="AQ948" s="487">
        <v>-9383</v>
      </c>
      <c r="AR948" s="487">
        <v>0</v>
      </c>
      <c r="AS948" s="487">
        <v>0</v>
      </c>
      <c r="AT948" s="487">
        <v>-19188</v>
      </c>
      <c r="AU948" s="487">
        <v>-70</v>
      </c>
      <c r="AV948" s="488">
        <v>31624</v>
      </c>
    </row>
    <row r="949" spans="39:48" x14ac:dyDescent="0.25">
      <c r="AM949" s="485" t="s">
        <v>1067</v>
      </c>
      <c r="AN949" s="486" t="s">
        <v>1257</v>
      </c>
      <c r="AO949" s="487">
        <v>0</v>
      </c>
      <c r="AP949" s="487">
        <v>27289</v>
      </c>
      <c r="AQ949" s="487">
        <v>-2873</v>
      </c>
      <c r="AR949" s="487">
        <v>0</v>
      </c>
      <c r="AS949" s="487">
        <v>0</v>
      </c>
      <c r="AT949" s="487">
        <v>-8390</v>
      </c>
      <c r="AU949" s="487">
        <v>-41</v>
      </c>
      <c r="AV949" s="488">
        <v>15985</v>
      </c>
    </row>
    <row r="950" spans="39:48" x14ac:dyDescent="0.25">
      <c r="AM950" s="485" t="s">
        <v>1069</v>
      </c>
      <c r="AN950" s="486" t="s">
        <v>1070</v>
      </c>
      <c r="AO950" s="487">
        <v>0</v>
      </c>
      <c r="AP950" s="487">
        <v>43250</v>
      </c>
      <c r="AQ950" s="487">
        <v>-15143</v>
      </c>
      <c r="AR950" s="487">
        <v>0</v>
      </c>
      <c r="AS950" s="487">
        <v>0</v>
      </c>
      <c r="AT950" s="487">
        <v>-10186</v>
      </c>
      <c r="AU950" s="487">
        <v>-116</v>
      </c>
      <c r="AV950" s="488">
        <v>17805</v>
      </c>
    </row>
    <row r="951" spans="39:48" x14ac:dyDescent="0.25">
      <c r="AM951" s="485" t="s">
        <v>1071</v>
      </c>
      <c r="AN951" s="486" t="s">
        <v>1258</v>
      </c>
      <c r="AO951" s="487">
        <v>0</v>
      </c>
      <c r="AP951" s="487">
        <v>63584</v>
      </c>
      <c r="AQ951" s="487">
        <v>-10545</v>
      </c>
      <c r="AR951" s="487">
        <v>0</v>
      </c>
      <c r="AS951" s="487">
        <v>0</v>
      </c>
      <c r="AT951" s="487">
        <v>-18484</v>
      </c>
      <c r="AU951" s="487">
        <v>-46</v>
      </c>
      <c r="AV951" s="488">
        <v>34509</v>
      </c>
    </row>
    <row r="952" spans="39:48" x14ac:dyDescent="0.25">
      <c r="AM952" s="485" t="s">
        <v>1073</v>
      </c>
      <c r="AN952" s="486" t="s">
        <v>1259</v>
      </c>
      <c r="AO952" s="487">
        <v>0</v>
      </c>
      <c r="AP952" s="487">
        <v>58385</v>
      </c>
      <c r="AQ952" s="487">
        <v>-17893</v>
      </c>
      <c r="AR952" s="487">
        <v>0</v>
      </c>
      <c r="AS952" s="487">
        <v>0</v>
      </c>
      <c r="AT952" s="487">
        <v>-16512</v>
      </c>
      <c r="AU952" s="487">
        <v>-65</v>
      </c>
      <c r="AV952" s="488">
        <v>23914</v>
      </c>
    </row>
    <row r="953" spans="39:48" x14ac:dyDescent="0.25">
      <c r="AM953" s="485" t="s">
        <v>1075</v>
      </c>
      <c r="AN953" s="486" t="s">
        <v>1260</v>
      </c>
      <c r="AO953" s="487">
        <v>0</v>
      </c>
      <c r="AP953" s="487">
        <v>30636</v>
      </c>
      <c r="AQ953" s="487">
        <v>-6601</v>
      </c>
      <c r="AR953" s="487">
        <v>0</v>
      </c>
      <c r="AS953" s="487">
        <v>0</v>
      </c>
      <c r="AT953" s="487">
        <v>-10846</v>
      </c>
      <c r="AU953" s="487">
        <v>-126</v>
      </c>
      <c r="AV953" s="488">
        <v>13063</v>
      </c>
    </row>
    <row r="954" spans="39:48" x14ac:dyDescent="0.25">
      <c r="AM954" s="485" t="s">
        <v>1077</v>
      </c>
      <c r="AN954" s="486" t="s">
        <v>1078</v>
      </c>
      <c r="AO954" s="487">
        <v>0</v>
      </c>
      <c r="AP954" s="487">
        <v>28734</v>
      </c>
      <c r="AQ954" s="487">
        <v>-4801</v>
      </c>
      <c r="AR954" s="487">
        <v>0</v>
      </c>
      <c r="AS954" s="487">
        <v>0</v>
      </c>
      <c r="AT954" s="487">
        <v>-8771</v>
      </c>
      <c r="AU954" s="487">
        <v>-57</v>
      </c>
      <c r="AV954" s="488">
        <v>15105</v>
      </c>
    </row>
    <row r="955" spans="39:48" x14ac:dyDescent="0.25">
      <c r="AM955" s="485" t="s">
        <v>1079</v>
      </c>
      <c r="AN955" s="486" t="s">
        <v>1261</v>
      </c>
      <c r="AO955" s="487">
        <v>0</v>
      </c>
      <c r="AP955" s="487">
        <v>40378</v>
      </c>
      <c r="AQ955" s="487">
        <v>-9808</v>
      </c>
      <c r="AR955" s="487">
        <v>0</v>
      </c>
      <c r="AS955" s="487">
        <v>0</v>
      </c>
      <c r="AT955" s="487">
        <v>-11892</v>
      </c>
      <c r="AU955" s="487">
        <v>-93</v>
      </c>
      <c r="AV955" s="488">
        <v>18586</v>
      </c>
    </row>
    <row r="956" spans="39:48" x14ac:dyDescent="0.25">
      <c r="AM956" s="485" t="s">
        <v>1081</v>
      </c>
      <c r="AN956" s="486" t="s">
        <v>1262</v>
      </c>
      <c r="AO956" s="487">
        <v>0</v>
      </c>
      <c r="AP956" s="487">
        <v>17948</v>
      </c>
      <c r="AQ956" s="487">
        <v>-2054</v>
      </c>
      <c r="AR956" s="487">
        <v>0</v>
      </c>
      <c r="AS956" s="487">
        <v>0</v>
      </c>
      <c r="AT956" s="487">
        <v>-5165</v>
      </c>
      <c r="AU956" s="487">
        <v>-69</v>
      </c>
      <c r="AV956" s="488">
        <v>10660</v>
      </c>
    </row>
    <row r="957" spans="39:48" x14ac:dyDescent="0.25">
      <c r="AM957" s="485" t="s">
        <v>1083</v>
      </c>
      <c r="AN957" s="486" t="s">
        <v>1263</v>
      </c>
      <c r="AO957" s="487">
        <v>0</v>
      </c>
      <c r="AP957" s="487">
        <v>36544</v>
      </c>
      <c r="AQ957" s="487">
        <v>-5390</v>
      </c>
      <c r="AR957" s="487">
        <v>0</v>
      </c>
      <c r="AS957" s="487">
        <v>0</v>
      </c>
      <c r="AT957" s="487">
        <v>-12119</v>
      </c>
      <c r="AU957" s="487">
        <v>-84</v>
      </c>
      <c r="AV957" s="488">
        <v>18951</v>
      </c>
    </row>
    <row r="958" spans="39:48" x14ac:dyDescent="0.25">
      <c r="AM958" s="485" t="s">
        <v>1085</v>
      </c>
      <c r="AN958" s="486" t="s">
        <v>1086</v>
      </c>
      <c r="AO958" s="487">
        <v>0</v>
      </c>
      <c r="AP958" s="487">
        <v>20830</v>
      </c>
      <c r="AQ958" s="487">
        <v>-1822</v>
      </c>
      <c r="AR958" s="487">
        <v>0</v>
      </c>
      <c r="AS958" s="487">
        <v>0</v>
      </c>
      <c r="AT958" s="487">
        <v>-7186</v>
      </c>
      <c r="AU958" s="487">
        <v>-53</v>
      </c>
      <c r="AV958" s="488">
        <v>11769</v>
      </c>
    </row>
    <row r="959" spans="39:48" x14ac:dyDescent="0.25">
      <c r="AM959" s="485" t="s">
        <v>1087</v>
      </c>
      <c r="AN959" s="486" t="s">
        <v>1264</v>
      </c>
      <c r="AO959" s="487">
        <v>0</v>
      </c>
      <c r="AP959" s="487">
        <v>112826</v>
      </c>
      <c r="AQ959" s="487">
        <v>-49025</v>
      </c>
      <c r="AR959" s="487">
        <v>0</v>
      </c>
      <c r="AS959" s="487">
        <v>0</v>
      </c>
      <c r="AT959" s="487">
        <v>-29241</v>
      </c>
      <c r="AU959" s="487">
        <v>-150</v>
      </c>
      <c r="AV959" s="488">
        <v>34410</v>
      </c>
    </row>
    <row r="960" spans="39:48" x14ac:dyDescent="0.25">
      <c r="AM960" s="485" t="s">
        <v>1089</v>
      </c>
      <c r="AN960" s="486" t="s">
        <v>1090</v>
      </c>
      <c r="AO960" s="487">
        <v>0</v>
      </c>
      <c r="AP960" s="487">
        <v>74785</v>
      </c>
      <c r="AQ960" s="487">
        <v>-36258</v>
      </c>
      <c r="AR960" s="487">
        <v>0</v>
      </c>
      <c r="AS960" s="487">
        <v>0</v>
      </c>
      <c r="AT960" s="487">
        <v>-15761</v>
      </c>
      <c r="AU960" s="487">
        <v>7</v>
      </c>
      <c r="AV960" s="488">
        <v>22773</v>
      </c>
    </row>
    <row r="961" spans="39:48" x14ac:dyDescent="0.25">
      <c r="AM961" s="485" t="s">
        <v>1091</v>
      </c>
      <c r="AN961" s="486" t="s">
        <v>1092</v>
      </c>
      <c r="AO961" s="487">
        <v>0</v>
      </c>
      <c r="AP961" s="487">
        <v>55078</v>
      </c>
      <c r="AQ961" s="487">
        <v>-21947</v>
      </c>
      <c r="AR961" s="487">
        <v>0</v>
      </c>
      <c r="AS961" s="487">
        <v>0</v>
      </c>
      <c r="AT961" s="487">
        <v>-14703</v>
      </c>
      <c r="AU961" s="487">
        <v>-296</v>
      </c>
      <c r="AV961" s="488">
        <v>18132</v>
      </c>
    </row>
    <row r="962" spans="39:48" x14ac:dyDescent="0.25">
      <c r="AM962" s="485" t="s">
        <v>1093</v>
      </c>
      <c r="AN962" s="486" t="s">
        <v>1094</v>
      </c>
      <c r="AO962" s="487">
        <v>0</v>
      </c>
      <c r="AP962" s="487">
        <v>59646</v>
      </c>
      <c r="AQ962" s="487">
        <v>-26204</v>
      </c>
      <c r="AR962" s="487">
        <v>0</v>
      </c>
      <c r="AS962" s="487">
        <v>0</v>
      </c>
      <c r="AT962" s="487">
        <v>-12515</v>
      </c>
      <c r="AU962" s="487">
        <v>-223</v>
      </c>
      <c r="AV962" s="488">
        <v>20705</v>
      </c>
    </row>
    <row r="963" spans="39:48" x14ac:dyDescent="0.25">
      <c r="AM963" s="485" t="s">
        <v>1095</v>
      </c>
      <c r="AN963" s="486" t="s">
        <v>1265</v>
      </c>
      <c r="AO963" s="487">
        <v>0</v>
      </c>
      <c r="AP963" s="487">
        <v>113582</v>
      </c>
      <c r="AQ963" s="487">
        <v>-52045</v>
      </c>
      <c r="AR963" s="487">
        <v>0</v>
      </c>
      <c r="AS963" s="487">
        <v>0</v>
      </c>
      <c r="AT963" s="487">
        <v>-29789</v>
      </c>
      <c r="AU963" s="487">
        <v>48</v>
      </c>
      <c r="AV963" s="488">
        <v>31796</v>
      </c>
    </row>
    <row r="964" spans="39:48" x14ac:dyDescent="0.25">
      <c r="AM964" s="485" t="s">
        <v>1097</v>
      </c>
      <c r="AN964" s="486" t="s">
        <v>1098</v>
      </c>
      <c r="AO964" s="487">
        <v>0</v>
      </c>
      <c r="AP964" s="487">
        <v>88075</v>
      </c>
      <c r="AQ964" s="487">
        <v>-35574</v>
      </c>
      <c r="AR964" s="487">
        <v>0</v>
      </c>
      <c r="AS964" s="487">
        <v>0</v>
      </c>
      <c r="AT964" s="487">
        <v>-24214</v>
      </c>
      <c r="AU964" s="487">
        <v>-152</v>
      </c>
      <c r="AV964" s="488">
        <v>28135</v>
      </c>
    </row>
    <row r="965" spans="39:48" x14ac:dyDescent="0.25">
      <c r="AM965" s="485" t="s">
        <v>1099</v>
      </c>
      <c r="AN965" s="486" t="s">
        <v>1100</v>
      </c>
      <c r="AO965" s="487">
        <v>0</v>
      </c>
      <c r="AP965" s="487">
        <v>0</v>
      </c>
      <c r="AQ965" s="487">
        <v>0</v>
      </c>
      <c r="AR965" s="487">
        <v>0</v>
      </c>
      <c r="AS965" s="487">
        <v>0</v>
      </c>
      <c r="AT965" s="487">
        <v>0</v>
      </c>
      <c r="AU965" s="487">
        <v>0</v>
      </c>
      <c r="AV965" s="488">
        <v>0</v>
      </c>
    </row>
    <row r="966" spans="39:48" x14ac:dyDescent="0.25">
      <c r="AM966" s="485" t="s">
        <v>1101</v>
      </c>
      <c r="AN966" s="486" t="s">
        <v>1102</v>
      </c>
      <c r="AO966" s="487">
        <v>0</v>
      </c>
      <c r="AP966" s="487">
        <v>0</v>
      </c>
      <c r="AQ966" s="487">
        <v>0</v>
      </c>
      <c r="AR966" s="487">
        <v>0</v>
      </c>
      <c r="AS966" s="487">
        <v>0</v>
      </c>
      <c r="AT966" s="487">
        <v>0</v>
      </c>
      <c r="AU966" s="487">
        <v>0</v>
      </c>
      <c r="AV966" s="488">
        <v>0</v>
      </c>
    </row>
    <row r="967" spans="39:48" x14ac:dyDescent="0.25">
      <c r="AM967" s="485" t="s">
        <v>1103</v>
      </c>
      <c r="AN967" s="486" t="s">
        <v>1104</v>
      </c>
      <c r="AO967" s="487">
        <v>0</v>
      </c>
      <c r="AP967" s="487">
        <v>0</v>
      </c>
      <c r="AQ967" s="487">
        <v>0</v>
      </c>
      <c r="AR967" s="487">
        <v>0</v>
      </c>
      <c r="AS967" s="487">
        <v>0</v>
      </c>
      <c r="AT967" s="487">
        <v>0</v>
      </c>
      <c r="AU967" s="487">
        <v>0</v>
      </c>
      <c r="AV967" s="488">
        <v>0</v>
      </c>
    </row>
    <row r="968" spans="39:48" x14ac:dyDescent="0.25">
      <c r="AM968" s="485" t="s">
        <v>1105</v>
      </c>
      <c r="AN968" s="486" t="s">
        <v>1106</v>
      </c>
      <c r="AO968" s="487">
        <v>0</v>
      </c>
      <c r="AP968" s="487">
        <v>0</v>
      </c>
      <c r="AQ968" s="487">
        <v>0</v>
      </c>
      <c r="AR968" s="487">
        <v>0</v>
      </c>
      <c r="AS968" s="487">
        <v>0</v>
      </c>
      <c r="AT968" s="487">
        <v>0</v>
      </c>
      <c r="AU968" s="487">
        <v>0</v>
      </c>
      <c r="AV968" s="488">
        <v>0</v>
      </c>
    </row>
    <row r="969" spans="39:48" x14ac:dyDescent="0.25">
      <c r="AM969" s="485" t="s">
        <v>1107</v>
      </c>
      <c r="AN969" s="486" t="s">
        <v>1108</v>
      </c>
      <c r="AO969" s="487">
        <v>0</v>
      </c>
      <c r="AP969" s="487">
        <v>0</v>
      </c>
      <c r="AQ969" s="487">
        <v>0</v>
      </c>
      <c r="AR969" s="487">
        <v>0</v>
      </c>
      <c r="AS969" s="487">
        <v>0</v>
      </c>
      <c r="AT969" s="487">
        <v>0</v>
      </c>
      <c r="AU969" s="487">
        <v>0</v>
      </c>
      <c r="AV969" s="488">
        <v>0</v>
      </c>
    </row>
    <row r="970" spans="39:48" x14ac:dyDescent="0.25">
      <c r="AM970" s="485" t="s">
        <v>1109</v>
      </c>
      <c r="AN970" s="486" t="s">
        <v>1110</v>
      </c>
      <c r="AO970" s="487">
        <v>0</v>
      </c>
      <c r="AP970" s="487">
        <v>0</v>
      </c>
      <c r="AQ970" s="487">
        <v>0</v>
      </c>
      <c r="AR970" s="487">
        <v>0</v>
      </c>
      <c r="AS970" s="487">
        <v>0</v>
      </c>
      <c r="AT970" s="487">
        <v>0</v>
      </c>
      <c r="AU970" s="487">
        <v>0</v>
      </c>
      <c r="AV970" s="488">
        <v>0</v>
      </c>
    </row>
    <row r="971" spans="39:48" x14ac:dyDescent="0.25">
      <c r="AM971" s="485" t="s">
        <v>1111</v>
      </c>
      <c r="AN971" s="486" t="s">
        <v>1112</v>
      </c>
      <c r="AO971" s="487">
        <v>0</v>
      </c>
      <c r="AP971" s="487">
        <v>0</v>
      </c>
      <c r="AQ971" s="487">
        <v>0</v>
      </c>
      <c r="AR971" s="487">
        <v>0</v>
      </c>
      <c r="AS971" s="487">
        <v>0</v>
      </c>
      <c r="AT971" s="487">
        <v>0</v>
      </c>
      <c r="AU971" s="487">
        <v>0</v>
      </c>
      <c r="AV971" s="488">
        <v>0</v>
      </c>
    </row>
    <row r="972" spans="39:48" x14ac:dyDescent="0.25">
      <c r="AM972" s="485" t="s">
        <v>1113</v>
      </c>
      <c r="AN972" s="486" t="s">
        <v>1114</v>
      </c>
      <c r="AO972" s="487">
        <v>0</v>
      </c>
      <c r="AP972" s="487">
        <v>0</v>
      </c>
      <c r="AQ972" s="487">
        <v>0</v>
      </c>
      <c r="AR972" s="487">
        <v>0</v>
      </c>
      <c r="AS972" s="487">
        <v>0</v>
      </c>
      <c r="AT972" s="487">
        <v>0</v>
      </c>
      <c r="AU972" s="487">
        <v>0</v>
      </c>
      <c r="AV972" s="488">
        <v>0</v>
      </c>
    </row>
    <row r="973" spans="39:48" x14ac:dyDescent="0.25">
      <c r="AM973" s="485" t="s">
        <v>1115</v>
      </c>
      <c r="AN973" s="486" t="s">
        <v>1116</v>
      </c>
      <c r="AO973" s="487">
        <v>0</v>
      </c>
      <c r="AP973" s="487">
        <v>0</v>
      </c>
      <c r="AQ973" s="487">
        <v>0</v>
      </c>
      <c r="AR973" s="487">
        <v>0</v>
      </c>
      <c r="AS973" s="487">
        <v>0</v>
      </c>
      <c r="AT973" s="487">
        <v>0</v>
      </c>
      <c r="AU973" s="487">
        <v>0</v>
      </c>
      <c r="AV973" s="488">
        <v>0</v>
      </c>
    </row>
    <row r="974" spans="39:48" x14ac:dyDescent="0.25">
      <c r="AM974" s="485" t="s">
        <v>1117</v>
      </c>
      <c r="AN974" s="486" t="s">
        <v>1118</v>
      </c>
      <c r="AO974" s="487">
        <v>0</v>
      </c>
      <c r="AP974" s="487">
        <v>0</v>
      </c>
      <c r="AQ974" s="487">
        <v>0</v>
      </c>
      <c r="AR974" s="487">
        <v>0</v>
      </c>
      <c r="AS974" s="487">
        <v>0</v>
      </c>
      <c r="AT974" s="487">
        <v>0</v>
      </c>
      <c r="AU974" s="487">
        <v>0</v>
      </c>
      <c r="AV974" s="488">
        <v>0</v>
      </c>
    </row>
    <row r="975" spans="39:48" x14ac:dyDescent="0.25">
      <c r="AM975" s="485" t="s">
        <v>1119</v>
      </c>
      <c r="AN975" s="486" t="s">
        <v>1120</v>
      </c>
      <c r="AO975" s="487">
        <v>0</v>
      </c>
      <c r="AP975" s="487">
        <v>0</v>
      </c>
      <c r="AQ975" s="487">
        <v>0</v>
      </c>
      <c r="AR975" s="487">
        <v>0</v>
      </c>
      <c r="AS975" s="487">
        <v>0</v>
      </c>
      <c r="AT975" s="487">
        <v>0</v>
      </c>
      <c r="AU975" s="487">
        <v>0</v>
      </c>
      <c r="AV975" s="488">
        <v>0</v>
      </c>
    </row>
    <row r="976" spans="39:48" x14ac:dyDescent="0.25">
      <c r="AM976" s="485" t="s">
        <v>1121</v>
      </c>
      <c r="AN976" s="486" t="s">
        <v>1122</v>
      </c>
      <c r="AO976" s="487">
        <v>0</v>
      </c>
      <c r="AP976" s="487">
        <v>0</v>
      </c>
      <c r="AQ976" s="487">
        <v>0</v>
      </c>
      <c r="AR976" s="487">
        <v>0</v>
      </c>
      <c r="AS976" s="487">
        <v>0</v>
      </c>
      <c r="AT976" s="487">
        <v>0</v>
      </c>
      <c r="AU976" s="487">
        <v>0</v>
      </c>
      <c r="AV976" s="488">
        <v>0</v>
      </c>
    </row>
    <row r="977" spans="39:48" x14ac:dyDescent="0.25">
      <c r="AM977" s="485" t="s">
        <v>1123</v>
      </c>
      <c r="AN977" s="486" t="s">
        <v>1124</v>
      </c>
      <c r="AO977" s="487">
        <v>0</v>
      </c>
      <c r="AP977" s="487">
        <v>0</v>
      </c>
      <c r="AQ977" s="487">
        <v>0</v>
      </c>
      <c r="AR977" s="487">
        <v>0</v>
      </c>
      <c r="AS977" s="487">
        <v>0</v>
      </c>
      <c r="AT977" s="487">
        <v>0</v>
      </c>
      <c r="AU977" s="487">
        <v>0</v>
      </c>
      <c r="AV977" s="488">
        <v>0</v>
      </c>
    </row>
    <row r="978" spans="39:48" x14ac:dyDescent="0.25">
      <c r="AM978" s="485" t="s">
        <v>1125</v>
      </c>
      <c r="AN978" s="486" t="s">
        <v>1126</v>
      </c>
      <c r="AO978" s="487">
        <v>0</v>
      </c>
      <c r="AP978" s="487">
        <v>0</v>
      </c>
      <c r="AQ978" s="487">
        <v>0</v>
      </c>
      <c r="AR978" s="487">
        <v>0</v>
      </c>
      <c r="AS978" s="487">
        <v>0</v>
      </c>
      <c r="AT978" s="487">
        <v>0</v>
      </c>
      <c r="AU978" s="487">
        <v>0</v>
      </c>
      <c r="AV978" s="488">
        <v>0</v>
      </c>
    </row>
    <row r="979" spans="39:48" x14ac:dyDescent="0.25">
      <c r="AM979" s="485" t="s">
        <v>1127</v>
      </c>
      <c r="AN979" s="486" t="s">
        <v>1128</v>
      </c>
      <c r="AO979" s="487">
        <v>0</v>
      </c>
      <c r="AP979" s="487">
        <v>0</v>
      </c>
      <c r="AQ979" s="487">
        <v>0</v>
      </c>
      <c r="AR979" s="487">
        <v>0</v>
      </c>
      <c r="AS979" s="487">
        <v>0</v>
      </c>
      <c r="AT979" s="487">
        <v>0</v>
      </c>
      <c r="AU979" s="487">
        <v>0</v>
      </c>
      <c r="AV979" s="488">
        <v>0</v>
      </c>
    </row>
    <row r="980" spans="39:48" x14ac:dyDescent="0.25">
      <c r="AM980" s="485" t="s">
        <v>1129</v>
      </c>
      <c r="AN980" s="486" t="s">
        <v>1130</v>
      </c>
      <c r="AO980" s="487">
        <v>0</v>
      </c>
      <c r="AP980" s="487">
        <v>0</v>
      </c>
      <c r="AQ980" s="487">
        <v>0</v>
      </c>
      <c r="AR980" s="487">
        <v>0</v>
      </c>
      <c r="AS980" s="487">
        <v>0</v>
      </c>
      <c r="AT980" s="487">
        <v>0</v>
      </c>
      <c r="AU980" s="487">
        <v>0</v>
      </c>
      <c r="AV980" s="488">
        <v>0</v>
      </c>
    </row>
    <row r="981" spans="39:48" x14ac:dyDescent="0.25">
      <c r="AM981" s="485" t="s">
        <v>1131</v>
      </c>
      <c r="AN981" s="486" t="s">
        <v>1132</v>
      </c>
      <c r="AO981" s="487">
        <v>0</v>
      </c>
      <c r="AP981" s="487">
        <v>0</v>
      </c>
      <c r="AQ981" s="487">
        <v>0</v>
      </c>
      <c r="AR981" s="487">
        <v>0</v>
      </c>
      <c r="AS981" s="487">
        <v>0</v>
      </c>
      <c r="AT981" s="487">
        <v>0</v>
      </c>
      <c r="AU981" s="487">
        <v>0</v>
      </c>
      <c r="AV981" s="488">
        <v>0</v>
      </c>
    </row>
    <row r="982" spans="39:48" x14ac:dyDescent="0.25">
      <c r="AM982" s="485" t="s">
        <v>1133</v>
      </c>
      <c r="AN982" s="486" t="s">
        <v>1134</v>
      </c>
      <c r="AO982" s="487">
        <v>0</v>
      </c>
      <c r="AP982" s="487">
        <v>0</v>
      </c>
      <c r="AQ982" s="487">
        <v>0</v>
      </c>
      <c r="AR982" s="487">
        <v>0</v>
      </c>
      <c r="AS982" s="487">
        <v>0</v>
      </c>
      <c r="AT982" s="487">
        <v>0</v>
      </c>
      <c r="AU982" s="487">
        <v>0</v>
      </c>
      <c r="AV982" s="488">
        <v>0</v>
      </c>
    </row>
    <row r="983" spans="39:48" x14ac:dyDescent="0.25">
      <c r="AM983" s="485" t="s">
        <v>1135</v>
      </c>
      <c r="AN983" s="486" t="s">
        <v>1136</v>
      </c>
      <c r="AO983" s="487">
        <v>0</v>
      </c>
      <c r="AP983" s="487">
        <v>0</v>
      </c>
      <c r="AQ983" s="487">
        <v>0</v>
      </c>
      <c r="AR983" s="487">
        <v>0</v>
      </c>
      <c r="AS983" s="487">
        <v>0</v>
      </c>
      <c r="AT983" s="487">
        <v>0</v>
      </c>
      <c r="AU983" s="487">
        <v>0</v>
      </c>
      <c r="AV983" s="488">
        <v>0</v>
      </c>
    </row>
    <row r="984" spans="39:48" x14ac:dyDescent="0.25">
      <c r="AM984" s="485" t="s">
        <v>1137</v>
      </c>
      <c r="AN984" s="486" t="s">
        <v>1138</v>
      </c>
      <c r="AO984" s="487">
        <v>0</v>
      </c>
      <c r="AP984" s="487">
        <v>0</v>
      </c>
      <c r="AQ984" s="487">
        <v>0</v>
      </c>
      <c r="AR984" s="487">
        <v>0</v>
      </c>
      <c r="AS984" s="487">
        <v>0</v>
      </c>
      <c r="AT984" s="487">
        <v>0</v>
      </c>
      <c r="AU984" s="487">
        <v>0</v>
      </c>
      <c r="AV984" s="488">
        <v>0</v>
      </c>
    </row>
    <row r="985" spans="39:48" ht="13.8" thickBot="1" x14ac:dyDescent="0.3">
      <c r="AM985" s="496" t="s">
        <v>1141</v>
      </c>
      <c r="AN985" s="497" t="s">
        <v>1142</v>
      </c>
      <c r="AO985" s="498">
        <v>0</v>
      </c>
      <c r="AP985" s="498">
        <v>0</v>
      </c>
      <c r="AQ985" s="498">
        <v>0</v>
      </c>
      <c r="AR985" s="498">
        <v>0</v>
      </c>
      <c r="AS985" s="498">
        <v>0</v>
      </c>
      <c r="AT985" s="498">
        <v>0</v>
      </c>
      <c r="AU985" s="498">
        <v>0</v>
      </c>
      <c r="AV985" s="499">
        <v>0</v>
      </c>
    </row>
    <row r="986" spans="39:48" ht="13.8" thickTop="1" x14ac:dyDescent="0.25"/>
    <row r="987" spans="39:48" x14ac:dyDescent="0.25">
      <c r="AM987" s="11"/>
      <c r="AN987" s="11"/>
      <c r="AO987" s="11"/>
      <c r="AP987" s="11"/>
      <c r="AQ987" s="11"/>
      <c r="AR987" s="11"/>
      <c r="AS987" s="11"/>
      <c r="AT987" s="11"/>
      <c r="AU987" s="11"/>
      <c r="AV987" s="11"/>
    </row>
  </sheetData>
  <mergeCells count="33">
    <mergeCell ref="A19:D21"/>
    <mergeCell ref="E20:E23"/>
    <mergeCell ref="F20:F23"/>
    <mergeCell ref="G20:G23"/>
    <mergeCell ref="A1:G1"/>
    <mergeCell ref="A8:G8"/>
    <mergeCell ref="A9:G9"/>
    <mergeCell ref="A11:G11"/>
    <mergeCell ref="A16:G16"/>
    <mergeCell ref="E97:E98"/>
    <mergeCell ref="F97:F98"/>
    <mergeCell ref="E99:E100"/>
    <mergeCell ref="F99:F100"/>
    <mergeCell ref="E121:E124"/>
    <mergeCell ref="F121:F124"/>
    <mergeCell ref="A151:B151"/>
    <mergeCell ref="D151:F151"/>
    <mergeCell ref="A152:B152"/>
    <mergeCell ref="D152:F152"/>
    <mergeCell ref="A153:B153"/>
    <mergeCell ref="D153:F153"/>
    <mergeCell ref="A154:B154"/>
    <mergeCell ref="D154:F154"/>
    <mergeCell ref="A155:B155"/>
    <mergeCell ref="D155:F155"/>
    <mergeCell ref="A156:B156"/>
    <mergeCell ref="D156:F156"/>
    <mergeCell ref="A157:B157"/>
    <mergeCell ref="D157:F157"/>
    <mergeCell ref="A158:B158"/>
    <mergeCell ref="D158:F158"/>
    <mergeCell ref="A159:B159"/>
    <mergeCell ref="D159:F159"/>
  </mergeCells>
  <dataValidations count="1">
    <dataValidation type="list" allowBlank="1" showInputMessage="1" showErrorMessage="1" sqref="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xr:uid="{F4F33B35-60AD-4FEF-99E7-537868D07BE7}">
      <formula1>$Z$305:$Z$306</formula1>
    </dataValidation>
  </dataValidations>
  <printOptions horizontalCentered="1"/>
  <pageMargins left="0.57999999999999996" right="0.56999999999999995" top="0.66" bottom="0.46" header="0.51181102362204722" footer="0.28999999999999998"/>
  <pageSetup paperSize="9" scale="60" fitToHeight="2" orientation="portrait" r:id="rId1"/>
  <headerFooter alignWithMargins="0"/>
  <rowBreaks count="2" manualBreakCount="2">
    <brk id="78" max="7" man="1"/>
    <brk id="148"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CAB93-F7CF-41ED-AF5A-4CB24BB058D6}">
  <sheetPr>
    <pageSetUpPr fitToPage="1"/>
  </sheetPr>
  <dimension ref="A1:BV986"/>
  <sheetViews>
    <sheetView showGridLines="0" topLeftCell="A34" zoomScale="70" zoomScaleNormal="70" workbookViewId="0">
      <selection activeCell="G102" sqref="G102:G105"/>
    </sheetView>
  </sheetViews>
  <sheetFormatPr defaultColWidth="12.5546875" defaultRowHeight="13.2" x14ac:dyDescent="0.25"/>
  <cols>
    <col min="1" max="1" width="6.5546875" style="1" customWidth="1"/>
    <col min="2" max="2" width="52.5546875" customWidth="1"/>
    <col min="3" max="3" width="21.21875" customWidth="1"/>
    <col min="4" max="4" width="24.21875" customWidth="1"/>
    <col min="5" max="7" width="15.77734375" customWidth="1"/>
    <col min="8" max="8" width="8.5546875" customWidth="1"/>
    <col min="25" max="25" width="7.77734375" customWidth="1"/>
    <col min="26" max="26" width="6.44140625" customWidth="1"/>
    <col min="27" max="27" width="8.21875" customWidth="1"/>
    <col min="30" max="30" width="1.5546875" bestFit="1" customWidth="1"/>
    <col min="32" max="32" width="1.5546875" bestFit="1" customWidth="1"/>
    <col min="34" max="34" width="1.5546875" bestFit="1" customWidth="1"/>
    <col min="35" max="35" width="6.77734375" customWidth="1"/>
    <col min="36" max="36" width="1.5546875" bestFit="1" customWidth="1"/>
    <col min="38" max="38" width="6.77734375" customWidth="1"/>
    <col min="39" max="39" width="6.21875" hidden="1" customWidth="1"/>
    <col min="40" max="40" width="22.77734375" hidden="1" customWidth="1"/>
    <col min="41" max="41" width="8.77734375" hidden="1" customWidth="1"/>
    <col min="42" max="42" width="11" hidden="1" customWidth="1"/>
    <col min="43" max="43" width="10" hidden="1" customWidth="1"/>
    <col min="44" max="44" width="7.77734375" hidden="1" customWidth="1"/>
    <col min="45" max="45" width="9.44140625" hidden="1" customWidth="1"/>
    <col min="46" max="46" width="8.44140625" hidden="1" customWidth="1"/>
    <col min="47" max="47" width="9" hidden="1" customWidth="1"/>
    <col min="48" max="48" width="11" hidden="1" customWidth="1"/>
    <col min="49" max="49" width="5.5546875" customWidth="1"/>
    <col min="50" max="50" width="14.44140625" hidden="1" customWidth="1"/>
    <col min="51" max="51" width="23.5546875" hidden="1" customWidth="1"/>
    <col min="52" max="58" width="12.5546875" hidden="1" customWidth="1"/>
    <col min="59" max="59" width="17.5546875" hidden="1" customWidth="1"/>
    <col min="60" max="66" width="12.5546875" hidden="1" customWidth="1"/>
    <col min="67" max="67" width="17.5546875" hidden="1" customWidth="1"/>
    <col min="68" max="69" width="12.5546875" hidden="1" customWidth="1"/>
    <col min="70" max="70" width="12.77734375" hidden="1" customWidth="1"/>
    <col min="71" max="71" width="12.44140625" hidden="1" customWidth="1"/>
    <col min="72" max="73" width="12.5546875" hidden="1" customWidth="1"/>
    <col min="257" max="257" width="6.5546875" customWidth="1"/>
    <col min="258" max="258" width="52.5546875" customWidth="1"/>
    <col min="259" max="259" width="21.21875" customWidth="1"/>
    <col min="260" max="260" width="24.21875" customWidth="1"/>
    <col min="261" max="263" width="15.77734375" customWidth="1"/>
    <col min="264" max="264" width="8.5546875" customWidth="1"/>
    <col min="281" max="281" width="7.77734375" customWidth="1"/>
    <col min="282" max="282" width="6.44140625" customWidth="1"/>
    <col min="283" max="283" width="8.21875" customWidth="1"/>
    <col min="286" max="286" width="1.5546875" bestFit="1" customWidth="1"/>
    <col min="288" max="288" width="1.5546875" bestFit="1" customWidth="1"/>
    <col min="290" max="290" width="1.5546875" bestFit="1" customWidth="1"/>
    <col min="291" max="291" width="6.77734375" customWidth="1"/>
    <col min="292" max="292" width="1.5546875" bestFit="1" customWidth="1"/>
    <col min="294" max="294" width="6.77734375" customWidth="1"/>
    <col min="295" max="304" width="0" hidden="1" customWidth="1"/>
    <col min="305" max="305" width="5.5546875" customWidth="1"/>
    <col min="306" max="329" width="0" hidden="1" customWidth="1"/>
    <col min="513" max="513" width="6.5546875" customWidth="1"/>
    <col min="514" max="514" width="52.5546875" customWidth="1"/>
    <col min="515" max="515" width="21.21875" customWidth="1"/>
    <col min="516" max="516" width="24.21875" customWidth="1"/>
    <col min="517" max="519" width="15.77734375" customWidth="1"/>
    <col min="520" max="520" width="8.5546875" customWidth="1"/>
    <col min="537" max="537" width="7.77734375" customWidth="1"/>
    <col min="538" max="538" width="6.44140625" customWidth="1"/>
    <col min="539" max="539" width="8.21875" customWidth="1"/>
    <col min="542" max="542" width="1.5546875" bestFit="1" customWidth="1"/>
    <col min="544" max="544" width="1.5546875" bestFit="1" customWidth="1"/>
    <col min="546" max="546" width="1.5546875" bestFit="1" customWidth="1"/>
    <col min="547" max="547" width="6.77734375" customWidth="1"/>
    <col min="548" max="548" width="1.5546875" bestFit="1" customWidth="1"/>
    <col min="550" max="550" width="6.77734375" customWidth="1"/>
    <col min="551" max="560" width="0" hidden="1" customWidth="1"/>
    <col min="561" max="561" width="5.5546875" customWidth="1"/>
    <col min="562" max="585" width="0" hidden="1" customWidth="1"/>
    <col min="769" max="769" width="6.5546875" customWidth="1"/>
    <col min="770" max="770" width="52.5546875" customWidth="1"/>
    <col min="771" max="771" width="21.21875" customWidth="1"/>
    <col min="772" max="772" width="24.21875" customWidth="1"/>
    <col min="773" max="775" width="15.77734375" customWidth="1"/>
    <col min="776" max="776" width="8.5546875" customWidth="1"/>
    <col min="793" max="793" width="7.77734375" customWidth="1"/>
    <col min="794" max="794" width="6.44140625" customWidth="1"/>
    <col min="795" max="795" width="8.21875" customWidth="1"/>
    <col min="798" max="798" width="1.5546875" bestFit="1" customWidth="1"/>
    <col min="800" max="800" width="1.5546875" bestFit="1" customWidth="1"/>
    <col min="802" max="802" width="1.5546875" bestFit="1" customWidth="1"/>
    <col min="803" max="803" width="6.77734375" customWidth="1"/>
    <col min="804" max="804" width="1.5546875" bestFit="1" customWidth="1"/>
    <col min="806" max="806" width="6.77734375" customWidth="1"/>
    <col min="807" max="816" width="0" hidden="1" customWidth="1"/>
    <col min="817" max="817" width="5.5546875" customWidth="1"/>
    <col min="818" max="841" width="0" hidden="1" customWidth="1"/>
    <col min="1025" max="1025" width="6.5546875" customWidth="1"/>
    <col min="1026" max="1026" width="52.5546875" customWidth="1"/>
    <col min="1027" max="1027" width="21.21875" customWidth="1"/>
    <col min="1028" max="1028" width="24.21875" customWidth="1"/>
    <col min="1029" max="1031" width="15.77734375" customWidth="1"/>
    <col min="1032" max="1032" width="8.5546875" customWidth="1"/>
    <col min="1049" max="1049" width="7.77734375" customWidth="1"/>
    <col min="1050" max="1050" width="6.44140625" customWidth="1"/>
    <col min="1051" max="1051" width="8.21875" customWidth="1"/>
    <col min="1054" max="1054" width="1.5546875" bestFit="1" customWidth="1"/>
    <col min="1056" max="1056" width="1.5546875" bestFit="1" customWidth="1"/>
    <col min="1058" max="1058" width="1.5546875" bestFit="1" customWidth="1"/>
    <col min="1059" max="1059" width="6.77734375" customWidth="1"/>
    <col min="1060" max="1060" width="1.5546875" bestFit="1" customWidth="1"/>
    <col min="1062" max="1062" width="6.77734375" customWidth="1"/>
    <col min="1063" max="1072" width="0" hidden="1" customWidth="1"/>
    <col min="1073" max="1073" width="5.5546875" customWidth="1"/>
    <col min="1074" max="1097" width="0" hidden="1" customWidth="1"/>
    <col min="1281" max="1281" width="6.5546875" customWidth="1"/>
    <col min="1282" max="1282" width="52.5546875" customWidth="1"/>
    <col min="1283" max="1283" width="21.21875" customWidth="1"/>
    <col min="1284" max="1284" width="24.21875" customWidth="1"/>
    <col min="1285" max="1287" width="15.77734375" customWidth="1"/>
    <col min="1288" max="1288" width="8.5546875" customWidth="1"/>
    <col min="1305" max="1305" width="7.77734375" customWidth="1"/>
    <col min="1306" max="1306" width="6.44140625" customWidth="1"/>
    <col min="1307" max="1307" width="8.21875" customWidth="1"/>
    <col min="1310" max="1310" width="1.5546875" bestFit="1" customWidth="1"/>
    <col min="1312" max="1312" width="1.5546875" bestFit="1" customWidth="1"/>
    <col min="1314" max="1314" width="1.5546875" bestFit="1" customWidth="1"/>
    <col min="1315" max="1315" width="6.77734375" customWidth="1"/>
    <col min="1316" max="1316" width="1.5546875" bestFit="1" customWidth="1"/>
    <col min="1318" max="1318" width="6.77734375" customWidth="1"/>
    <col min="1319" max="1328" width="0" hidden="1" customWidth="1"/>
    <col min="1329" max="1329" width="5.5546875" customWidth="1"/>
    <col min="1330" max="1353" width="0" hidden="1" customWidth="1"/>
    <col min="1537" max="1537" width="6.5546875" customWidth="1"/>
    <col min="1538" max="1538" width="52.5546875" customWidth="1"/>
    <col min="1539" max="1539" width="21.21875" customWidth="1"/>
    <col min="1540" max="1540" width="24.21875" customWidth="1"/>
    <col min="1541" max="1543" width="15.77734375" customWidth="1"/>
    <col min="1544" max="1544" width="8.5546875" customWidth="1"/>
    <col min="1561" max="1561" width="7.77734375" customWidth="1"/>
    <col min="1562" max="1562" width="6.44140625" customWidth="1"/>
    <col min="1563" max="1563" width="8.21875" customWidth="1"/>
    <col min="1566" max="1566" width="1.5546875" bestFit="1" customWidth="1"/>
    <col min="1568" max="1568" width="1.5546875" bestFit="1" customWidth="1"/>
    <col min="1570" max="1570" width="1.5546875" bestFit="1" customWidth="1"/>
    <col min="1571" max="1571" width="6.77734375" customWidth="1"/>
    <col min="1572" max="1572" width="1.5546875" bestFit="1" customWidth="1"/>
    <col min="1574" max="1574" width="6.77734375" customWidth="1"/>
    <col min="1575" max="1584" width="0" hidden="1" customWidth="1"/>
    <col min="1585" max="1585" width="5.5546875" customWidth="1"/>
    <col min="1586" max="1609" width="0" hidden="1" customWidth="1"/>
    <col min="1793" max="1793" width="6.5546875" customWidth="1"/>
    <col min="1794" max="1794" width="52.5546875" customWidth="1"/>
    <col min="1795" max="1795" width="21.21875" customWidth="1"/>
    <col min="1796" max="1796" width="24.21875" customWidth="1"/>
    <col min="1797" max="1799" width="15.77734375" customWidth="1"/>
    <col min="1800" max="1800" width="8.5546875" customWidth="1"/>
    <col min="1817" max="1817" width="7.77734375" customWidth="1"/>
    <col min="1818" max="1818" width="6.44140625" customWidth="1"/>
    <col min="1819" max="1819" width="8.21875" customWidth="1"/>
    <col min="1822" max="1822" width="1.5546875" bestFit="1" customWidth="1"/>
    <col min="1824" max="1824" width="1.5546875" bestFit="1" customWidth="1"/>
    <col min="1826" max="1826" width="1.5546875" bestFit="1" customWidth="1"/>
    <col min="1827" max="1827" width="6.77734375" customWidth="1"/>
    <col min="1828" max="1828" width="1.5546875" bestFit="1" customWidth="1"/>
    <col min="1830" max="1830" width="6.77734375" customWidth="1"/>
    <col min="1831" max="1840" width="0" hidden="1" customWidth="1"/>
    <col min="1841" max="1841" width="5.5546875" customWidth="1"/>
    <col min="1842" max="1865" width="0" hidden="1" customWidth="1"/>
    <col min="2049" max="2049" width="6.5546875" customWidth="1"/>
    <col min="2050" max="2050" width="52.5546875" customWidth="1"/>
    <col min="2051" max="2051" width="21.21875" customWidth="1"/>
    <col min="2052" max="2052" width="24.21875" customWidth="1"/>
    <col min="2053" max="2055" width="15.77734375" customWidth="1"/>
    <col min="2056" max="2056" width="8.5546875" customWidth="1"/>
    <col min="2073" max="2073" width="7.77734375" customWidth="1"/>
    <col min="2074" max="2074" width="6.44140625" customWidth="1"/>
    <col min="2075" max="2075" width="8.21875" customWidth="1"/>
    <col min="2078" max="2078" width="1.5546875" bestFit="1" customWidth="1"/>
    <col min="2080" max="2080" width="1.5546875" bestFit="1" customWidth="1"/>
    <col min="2082" max="2082" width="1.5546875" bestFit="1" customWidth="1"/>
    <col min="2083" max="2083" width="6.77734375" customWidth="1"/>
    <col min="2084" max="2084" width="1.5546875" bestFit="1" customWidth="1"/>
    <col min="2086" max="2086" width="6.77734375" customWidth="1"/>
    <col min="2087" max="2096" width="0" hidden="1" customWidth="1"/>
    <col min="2097" max="2097" width="5.5546875" customWidth="1"/>
    <col min="2098" max="2121" width="0" hidden="1" customWidth="1"/>
    <col min="2305" max="2305" width="6.5546875" customWidth="1"/>
    <col min="2306" max="2306" width="52.5546875" customWidth="1"/>
    <col min="2307" max="2307" width="21.21875" customWidth="1"/>
    <col min="2308" max="2308" width="24.21875" customWidth="1"/>
    <col min="2309" max="2311" width="15.77734375" customWidth="1"/>
    <col min="2312" max="2312" width="8.5546875" customWidth="1"/>
    <col min="2329" max="2329" width="7.77734375" customWidth="1"/>
    <col min="2330" max="2330" width="6.44140625" customWidth="1"/>
    <col min="2331" max="2331" width="8.21875" customWidth="1"/>
    <col min="2334" max="2334" width="1.5546875" bestFit="1" customWidth="1"/>
    <col min="2336" max="2336" width="1.5546875" bestFit="1" customWidth="1"/>
    <col min="2338" max="2338" width="1.5546875" bestFit="1" customWidth="1"/>
    <col min="2339" max="2339" width="6.77734375" customWidth="1"/>
    <col min="2340" max="2340" width="1.5546875" bestFit="1" customWidth="1"/>
    <col min="2342" max="2342" width="6.77734375" customWidth="1"/>
    <col min="2343" max="2352" width="0" hidden="1" customWidth="1"/>
    <col min="2353" max="2353" width="5.5546875" customWidth="1"/>
    <col min="2354" max="2377" width="0" hidden="1" customWidth="1"/>
    <col min="2561" max="2561" width="6.5546875" customWidth="1"/>
    <col min="2562" max="2562" width="52.5546875" customWidth="1"/>
    <col min="2563" max="2563" width="21.21875" customWidth="1"/>
    <col min="2564" max="2564" width="24.21875" customWidth="1"/>
    <col min="2565" max="2567" width="15.77734375" customWidth="1"/>
    <col min="2568" max="2568" width="8.5546875" customWidth="1"/>
    <col min="2585" max="2585" width="7.77734375" customWidth="1"/>
    <col min="2586" max="2586" width="6.44140625" customWidth="1"/>
    <col min="2587" max="2587" width="8.21875" customWidth="1"/>
    <col min="2590" max="2590" width="1.5546875" bestFit="1" customWidth="1"/>
    <col min="2592" max="2592" width="1.5546875" bestFit="1" customWidth="1"/>
    <col min="2594" max="2594" width="1.5546875" bestFit="1" customWidth="1"/>
    <col min="2595" max="2595" width="6.77734375" customWidth="1"/>
    <col min="2596" max="2596" width="1.5546875" bestFit="1" customWidth="1"/>
    <col min="2598" max="2598" width="6.77734375" customWidth="1"/>
    <col min="2599" max="2608" width="0" hidden="1" customWidth="1"/>
    <col min="2609" max="2609" width="5.5546875" customWidth="1"/>
    <col min="2610" max="2633" width="0" hidden="1" customWidth="1"/>
    <col min="2817" max="2817" width="6.5546875" customWidth="1"/>
    <col min="2818" max="2818" width="52.5546875" customWidth="1"/>
    <col min="2819" max="2819" width="21.21875" customWidth="1"/>
    <col min="2820" max="2820" width="24.21875" customWidth="1"/>
    <col min="2821" max="2823" width="15.77734375" customWidth="1"/>
    <col min="2824" max="2824" width="8.5546875" customWidth="1"/>
    <col min="2841" max="2841" width="7.77734375" customWidth="1"/>
    <col min="2842" max="2842" width="6.44140625" customWidth="1"/>
    <col min="2843" max="2843" width="8.21875" customWidth="1"/>
    <col min="2846" max="2846" width="1.5546875" bestFit="1" customWidth="1"/>
    <col min="2848" max="2848" width="1.5546875" bestFit="1" customWidth="1"/>
    <col min="2850" max="2850" width="1.5546875" bestFit="1" customWidth="1"/>
    <col min="2851" max="2851" width="6.77734375" customWidth="1"/>
    <col min="2852" max="2852" width="1.5546875" bestFit="1" customWidth="1"/>
    <col min="2854" max="2854" width="6.77734375" customWidth="1"/>
    <col min="2855" max="2864" width="0" hidden="1" customWidth="1"/>
    <col min="2865" max="2865" width="5.5546875" customWidth="1"/>
    <col min="2866" max="2889" width="0" hidden="1" customWidth="1"/>
    <col min="3073" max="3073" width="6.5546875" customWidth="1"/>
    <col min="3074" max="3074" width="52.5546875" customWidth="1"/>
    <col min="3075" max="3075" width="21.21875" customWidth="1"/>
    <col min="3076" max="3076" width="24.21875" customWidth="1"/>
    <col min="3077" max="3079" width="15.77734375" customWidth="1"/>
    <col min="3080" max="3080" width="8.5546875" customWidth="1"/>
    <col min="3097" max="3097" width="7.77734375" customWidth="1"/>
    <col min="3098" max="3098" width="6.44140625" customWidth="1"/>
    <col min="3099" max="3099" width="8.21875" customWidth="1"/>
    <col min="3102" max="3102" width="1.5546875" bestFit="1" customWidth="1"/>
    <col min="3104" max="3104" width="1.5546875" bestFit="1" customWidth="1"/>
    <col min="3106" max="3106" width="1.5546875" bestFit="1" customWidth="1"/>
    <col min="3107" max="3107" width="6.77734375" customWidth="1"/>
    <col min="3108" max="3108" width="1.5546875" bestFit="1" customWidth="1"/>
    <col min="3110" max="3110" width="6.77734375" customWidth="1"/>
    <col min="3111" max="3120" width="0" hidden="1" customWidth="1"/>
    <col min="3121" max="3121" width="5.5546875" customWidth="1"/>
    <col min="3122" max="3145" width="0" hidden="1" customWidth="1"/>
    <col min="3329" max="3329" width="6.5546875" customWidth="1"/>
    <col min="3330" max="3330" width="52.5546875" customWidth="1"/>
    <col min="3331" max="3331" width="21.21875" customWidth="1"/>
    <col min="3332" max="3332" width="24.21875" customWidth="1"/>
    <col min="3333" max="3335" width="15.77734375" customWidth="1"/>
    <col min="3336" max="3336" width="8.5546875" customWidth="1"/>
    <col min="3353" max="3353" width="7.77734375" customWidth="1"/>
    <col min="3354" max="3354" width="6.44140625" customWidth="1"/>
    <col min="3355" max="3355" width="8.21875" customWidth="1"/>
    <col min="3358" max="3358" width="1.5546875" bestFit="1" customWidth="1"/>
    <col min="3360" max="3360" width="1.5546875" bestFit="1" customWidth="1"/>
    <col min="3362" max="3362" width="1.5546875" bestFit="1" customWidth="1"/>
    <col min="3363" max="3363" width="6.77734375" customWidth="1"/>
    <col min="3364" max="3364" width="1.5546875" bestFit="1" customWidth="1"/>
    <col min="3366" max="3366" width="6.77734375" customWidth="1"/>
    <col min="3367" max="3376" width="0" hidden="1" customWidth="1"/>
    <col min="3377" max="3377" width="5.5546875" customWidth="1"/>
    <col min="3378" max="3401" width="0" hidden="1" customWidth="1"/>
    <col min="3585" max="3585" width="6.5546875" customWidth="1"/>
    <col min="3586" max="3586" width="52.5546875" customWidth="1"/>
    <col min="3587" max="3587" width="21.21875" customWidth="1"/>
    <col min="3588" max="3588" width="24.21875" customWidth="1"/>
    <col min="3589" max="3591" width="15.77734375" customWidth="1"/>
    <col min="3592" max="3592" width="8.5546875" customWidth="1"/>
    <col min="3609" max="3609" width="7.77734375" customWidth="1"/>
    <col min="3610" max="3610" width="6.44140625" customWidth="1"/>
    <col min="3611" max="3611" width="8.21875" customWidth="1"/>
    <col min="3614" max="3614" width="1.5546875" bestFit="1" customWidth="1"/>
    <col min="3616" max="3616" width="1.5546875" bestFit="1" customWidth="1"/>
    <col min="3618" max="3618" width="1.5546875" bestFit="1" customWidth="1"/>
    <col min="3619" max="3619" width="6.77734375" customWidth="1"/>
    <col min="3620" max="3620" width="1.5546875" bestFit="1" customWidth="1"/>
    <col min="3622" max="3622" width="6.77734375" customWidth="1"/>
    <col min="3623" max="3632" width="0" hidden="1" customWidth="1"/>
    <col min="3633" max="3633" width="5.5546875" customWidth="1"/>
    <col min="3634" max="3657" width="0" hidden="1" customWidth="1"/>
    <col min="3841" max="3841" width="6.5546875" customWidth="1"/>
    <col min="3842" max="3842" width="52.5546875" customWidth="1"/>
    <col min="3843" max="3843" width="21.21875" customWidth="1"/>
    <col min="3844" max="3844" width="24.21875" customWidth="1"/>
    <col min="3845" max="3847" width="15.77734375" customWidth="1"/>
    <col min="3848" max="3848" width="8.5546875" customWidth="1"/>
    <col min="3865" max="3865" width="7.77734375" customWidth="1"/>
    <col min="3866" max="3866" width="6.44140625" customWidth="1"/>
    <col min="3867" max="3867" width="8.21875" customWidth="1"/>
    <col min="3870" max="3870" width="1.5546875" bestFit="1" customWidth="1"/>
    <col min="3872" max="3872" width="1.5546875" bestFit="1" customWidth="1"/>
    <col min="3874" max="3874" width="1.5546875" bestFit="1" customWidth="1"/>
    <col min="3875" max="3875" width="6.77734375" customWidth="1"/>
    <col min="3876" max="3876" width="1.5546875" bestFit="1" customWidth="1"/>
    <col min="3878" max="3878" width="6.77734375" customWidth="1"/>
    <col min="3879" max="3888" width="0" hidden="1" customWidth="1"/>
    <col min="3889" max="3889" width="5.5546875" customWidth="1"/>
    <col min="3890" max="3913" width="0" hidden="1" customWidth="1"/>
    <col min="4097" max="4097" width="6.5546875" customWidth="1"/>
    <col min="4098" max="4098" width="52.5546875" customWidth="1"/>
    <col min="4099" max="4099" width="21.21875" customWidth="1"/>
    <col min="4100" max="4100" width="24.21875" customWidth="1"/>
    <col min="4101" max="4103" width="15.77734375" customWidth="1"/>
    <col min="4104" max="4104" width="8.5546875" customWidth="1"/>
    <col min="4121" max="4121" width="7.77734375" customWidth="1"/>
    <col min="4122" max="4122" width="6.44140625" customWidth="1"/>
    <col min="4123" max="4123" width="8.21875" customWidth="1"/>
    <col min="4126" max="4126" width="1.5546875" bestFit="1" customWidth="1"/>
    <col min="4128" max="4128" width="1.5546875" bestFit="1" customWidth="1"/>
    <col min="4130" max="4130" width="1.5546875" bestFit="1" customWidth="1"/>
    <col min="4131" max="4131" width="6.77734375" customWidth="1"/>
    <col min="4132" max="4132" width="1.5546875" bestFit="1" customWidth="1"/>
    <col min="4134" max="4134" width="6.77734375" customWidth="1"/>
    <col min="4135" max="4144" width="0" hidden="1" customWidth="1"/>
    <col min="4145" max="4145" width="5.5546875" customWidth="1"/>
    <col min="4146" max="4169" width="0" hidden="1" customWidth="1"/>
    <col min="4353" max="4353" width="6.5546875" customWidth="1"/>
    <col min="4354" max="4354" width="52.5546875" customWidth="1"/>
    <col min="4355" max="4355" width="21.21875" customWidth="1"/>
    <col min="4356" max="4356" width="24.21875" customWidth="1"/>
    <col min="4357" max="4359" width="15.77734375" customWidth="1"/>
    <col min="4360" max="4360" width="8.5546875" customWidth="1"/>
    <col min="4377" max="4377" width="7.77734375" customWidth="1"/>
    <col min="4378" max="4378" width="6.44140625" customWidth="1"/>
    <col min="4379" max="4379" width="8.21875" customWidth="1"/>
    <col min="4382" max="4382" width="1.5546875" bestFit="1" customWidth="1"/>
    <col min="4384" max="4384" width="1.5546875" bestFit="1" customWidth="1"/>
    <col min="4386" max="4386" width="1.5546875" bestFit="1" customWidth="1"/>
    <col min="4387" max="4387" width="6.77734375" customWidth="1"/>
    <col min="4388" max="4388" width="1.5546875" bestFit="1" customWidth="1"/>
    <col min="4390" max="4390" width="6.77734375" customWidth="1"/>
    <col min="4391" max="4400" width="0" hidden="1" customWidth="1"/>
    <col min="4401" max="4401" width="5.5546875" customWidth="1"/>
    <col min="4402" max="4425" width="0" hidden="1" customWidth="1"/>
    <col min="4609" max="4609" width="6.5546875" customWidth="1"/>
    <col min="4610" max="4610" width="52.5546875" customWidth="1"/>
    <col min="4611" max="4611" width="21.21875" customWidth="1"/>
    <col min="4612" max="4612" width="24.21875" customWidth="1"/>
    <col min="4613" max="4615" width="15.77734375" customWidth="1"/>
    <col min="4616" max="4616" width="8.5546875" customWidth="1"/>
    <col min="4633" max="4633" width="7.77734375" customWidth="1"/>
    <col min="4634" max="4634" width="6.44140625" customWidth="1"/>
    <col min="4635" max="4635" width="8.21875" customWidth="1"/>
    <col min="4638" max="4638" width="1.5546875" bestFit="1" customWidth="1"/>
    <col min="4640" max="4640" width="1.5546875" bestFit="1" customWidth="1"/>
    <col min="4642" max="4642" width="1.5546875" bestFit="1" customWidth="1"/>
    <col min="4643" max="4643" width="6.77734375" customWidth="1"/>
    <col min="4644" max="4644" width="1.5546875" bestFit="1" customWidth="1"/>
    <col min="4646" max="4646" width="6.77734375" customWidth="1"/>
    <col min="4647" max="4656" width="0" hidden="1" customWidth="1"/>
    <col min="4657" max="4657" width="5.5546875" customWidth="1"/>
    <col min="4658" max="4681" width="0" hidden="1" customWidth="1"/>
    <col min="4865" max="4865" width="6.5546875" customWidth="1"/>
    <col min="4866" max="4866" width="52.5546875" customWidth="1"/>
    <col min="4867" max="4867" width="21.21875" customWidth="1"/>
    <col min="4868" max="4868" width="24.21875" customWidth="1"/>
    <col min="4869" max="4871" width="15.77734375" customWidth="1"/>
    <col min="4872" max="4872" width="8.5546875" customWidth="1"/>
    <col min="4889" max="4889" width="7.77734375" customWidth="1"/>
    <col min="4890" max="4890" width="6.44140625" customWidth="1"/>
    <col min="4891" max="4891" width="8.21875" customWidth="1"/>
    <col min="4894" max="4894" width="1.5546875" bestFit="1" customWidth="1"/>
    <col min="4896" max="4896" width="1.5546875" bestFit="1" customWidth="1"/>
    <col min="4898" max="4898" width="1.5546875" bestFit="1" customWidth="1"/>
    <col min="4899" max="4899" width="6.77734375" customWidth="1"/>
    <col min="4900" max="4900" width="1.5546875" bestFit="1" customWidth="1"/>
    <col min="4902" max="4902" width="6.77734375" customWidth="1"/>
    <col min="4903" max="4912" width="0" hidden="1" customWidth="1"/>
    <col min="4913" max="4913" width="5.5546875" customWidth="1"/>
    <col min="4914" max="4937" width="0" hidden="1" customWidth="1"/>
    <col min="5121" max="5121" width="6.5546875" customWidth="1"/>
    <col min="5122" max="5122" width="52.5546875" customWidth="1"/>
    <col min="5123" max="5123" width="21.21875" customWidth="1"/>
    <col min="5124" max="5124" width="24.21875" customWidth="1"/>
    <col min="5125" max="5127" width="15.77734375" customWidth="1"/>
    <col min="5128" max="5128" width="8.5546875" customWidth="1"/>
    <col min="5145" max="5145" width="7.77734375" customWidth="1"/>
    <col min="5146" max="5146" width="6.44140625" customWidth="1"/>
    <col min="5147" max="5147" width="8.21875" customWidth="1"/>
    <col min="5150" max="5150" width="1.5546875" bestFit="1" customWidth="1"/>
    <col min="5152" max="5152" width="1.5546875" bestFit="1" customWidth="1"/>
    <col min="5154" max="5154" width="1.5546875" bestFit="1" customWidth="1"/>
    <col min="5155" max="5155" width="6.77734375" customWidth="1"/>
    <col min="5156" max="5156" width="1.5546875" bestFit="1" customWidth="1"/>
    <col min="5158" max="5158" width="6.77734375" customWidth="1"/>
    <col min="5159" max="5168" width="0" hidden="1" customWidth="1"/>
    <col min="5169" max="5169" width="5.5546875" customWidth="1"/>
    <col min="5170" max="5193" width="0" hidden="1" customWidth="1"/>
    <col min="5377" max="5377" width="6.5546875" customWidth="1"/>
    <col min="5378" max="5378" width="52.5546875" customWidth="1"/>
    <col min="5379" max="5379" width="21.21875" customWidth="1"/>
    <col min="5380" max="5380" width="24.21875" customWidth="1"/>
    <col min="5381" max="5383" width="15.77734375" customWidth="1"/>
    <col min="5384" max="5384" width="8.5546875" customWidth="1"/>
    <col min="5401" max="5401" width="7.77734375" customWidth="1"/>
    <col min="5402" max="5402" width="6.44140625" customWidth="1"/>
    <col min="5403" max="5403" width="8.21875" customWidth="1"/>
    <col min="5406" max="5406" width="1.5546875" bestFit="1" customWidth="1"/>
    <col min="5408" max="5408" width="1.5546875" bestFit="1" customWidth="1"/>
    <col min="5410" max="5410" width="1.5546875" bestFit="1" customWidth="1"/>
    <col min="5411" max="5411" width="6.77734375" customWidth="1"/>
    <col min="5412" max="5412" width="1.5546875" bestFit="1" customWidth="1"/>
    <col min="5414" max="5414" width="6.77734375" customWidth="1"/>
    <col min="5415" max="5424" width="0" hidden="1" customWidth="1"/>
    <col min="5425" max="5425" width="5.5546875" customWidth="1"/>
    <col min="5426" max="5449" width="0" hidden="1" customWidth="1"/>
    <col min="5633" max="5633" width="6.5546875" customWidth="1"/>
    <col min="5634" max="5634" width="52.5546875" customWidth="1"/>
    <col min="5635" max="5635" width="21.21875" customWidth="1"/>
    <col min="5636" max="5636" width="24.21875" customWidth="1"/>
    <col min="5637" max="5639" width="15.77734375" customWidth="1"/>
    <col min="5640" max="5640" width="8.5546875" customWidth="1"/>
    <col min="5657" max="5657" width="7.77734375" customWidth="1"/>
    <col min="5658" max="5658" width="6.44140625" customWidth="1"/>
    <col min="5659" max="5659" width="8.21875" customWidth="1"/>
    <col min="5662" max="5662" width="1.5546875" bestFit="1" customWidth="1"/>
    <col min="5664" max="5664" width="1.5546875" bestFit="1" customWidth="1"/>
    <col min="5666" max="5666" width="1.5546875" bestFit="1" customWidth="1"/>
    <col min="5667" max="5667" width="6.77734375" customWidth="1"/>
    <col min="5668" max="5668" width="1.5546875" bestFit="1" customWidth="1"/>
    <col min="5670" max="5670" width="6.77734375" customWidth="1"/>
    <col min="5671" max="5680" width="0" hidden="1" customWidth="1"/>
    <col min="5681" max="5681" width="5.5546875" customWidth="1"/>
    <col min="5682" max="5705" width="0" hidden="1" customWidth="1"/>
    <col min="5889" max="5889" width="6.5546875" customWidth="1"/>
    <col min="5890" max="5890" width="52.5546875" customWidth="1"/>
    <col min="5891" max="5891" width="21.21875" customWidth="1"/>
    <col min="5892" max="5892" width="24.21875" customWidth="1"/>
    <col min="5893" max="5895" width="15.77734375" customWidth="1"/>
    <col min="5896" max="5896" width="8.5546875" customWidth="1"/>
    <col min="5913" max="5913" width="7.77734375" customWidth="1"/>
    <col min="5914" max="5914" width="6.44140625" customWidth="1"/>
    <col min="5915" max="5915" width="8.21875" customWidth="1"/>
    <col min="5918" max="5918" width="1.5546875" bestFit="1" customWidth="1"/>
    <col min="5920" max="5920" width="1.5546875" bestFit="1" customWidth="1"/>
    <col min="5922" max="5922" width="1.5546875" bestFit="1" customWidth="1"/>
    <col min="5923" max="5923" width="6.77734375" customWidth="1"/>
    <col min="5924" max="5924" width="1.5546875" bestFit="1" customWidth="1"/>
    <col min="5926" max="5926" width="6.77734375" customWidth="1"/>
    <col min="5927" max="5936" width="0" hidden="1" customWidth="1"/>
    <col min="5937" max="5937" width="5.5546875" customWidth="1"/>
    <col min="5938" max="5961" width="0" hidden="1" customWidth="1"/>
    <col min="6145" max="6145" width="6.5546875" customWidth="1"/>
    <col min="6146" max="6146" width="52.5546875" customWidth="1"/>
    <col min="6147" max="6147" width="21.21875" customWidth="1"/>
    <col min="6148" max="6148" width="24.21875" customWidth="1"/>
    <col min="6149" max="6151" width="15.77734375" customWidth="1"/>
    <col min="6152" max="6152" width="8.5546875" customWidth="1"/>
    <col min="6169" max="6169" width="7.77734375" customWidth="1"/>
    <col min="6170" max="6170" width="6.44140625" customWidth="1"/>
    <col min="6171" max="6171" width="8.21875" customWidth="1"/>
    <col min="6174" max="6174" width="1.5546875" bestFit="1" customWidth="1"/>
    <col min="6176" max="6176" width="1.5546875" bestFit="1" customWidth="1"/>
    <col min="6178" max="6178" width="1.5546875" bestFit="1" customWidth="1"/>
    <col min="6179" max="6179" width="6.77734375" customWidth="1"/>
    <col min="6180" max="6180" width="1.5546875" bestFit="1" customWidth="1"/>
    <col min="6182" max="6182" width="6.77734375" customWidth="1"/>
    <col min="6183" max="6192" width="0" hidden="1" customWidth="1"/>
    <col min="6193" max="6193" width="5.5546875" customWidth="1"/>
    <col min="6194" max="6217" width="0" hidden="1" customWidth="1"/>
    <col min="6401" max="6401" width="6.5546875" customWidth="1"/>
    <col min="6402" max="6402" width="52.5546875" customWidth="1"/>
    <col min="6403" max="6403" width="21.21875" customWidth="1"/>
    <col min="6404" max="6404" width="24.21875" customWidth="1"/>
    <col min="6405" max="6407" width="15.77734375" customWidth="1"/>
    <col min="6408" max="6408" width="8.5546875" customWidth="1"/>
    <col min="6425" max="6425" width="7.77734375" customWidth="1"/>
    <col min="6426" max="6426" width="6.44140625" customWidth="1"/>
    <col min="6427" max="6427" width="8.21875" customWidth="1"/>
    <col min="6430" max="6430" width="1.5546875" bestFit="1" customWidth="1"/>
    <col min="6432" max="6432" width="1.5546875" bestFit="1" customWidth="1"/>
    <col min="6434" max="6434" width="1.5546875" bestFit="1" customWidth="1"/>
    <col min="6435" max="6435" width="6.77734375" customWidth="1"/>
    <col min="6436" max="6436" width="1.5546875" bestFit="1" customWidth="1"/>
    <col min="6438" max="6438" width="6.77734375" customWidth="1"/>
    <col min="6439" max="6448" width="0" hidden="1" customWidth="1"/>
    <col min="6449" max="6449" width="5.5546875" customWidth="1"/>
    <col min="6450" max="6473" width="0" hidden="1" customWidth="1"/>
    <col min="6657" max="6657" width="6.5546875" customWidth="1"/>
    <col min="6658" max="6658" width="52.5546875" customWidth="1"/>
    <col min="6659" max="6659" width="21.21875" customWidth="1"/>
    <col min="6660" max="6660" width="24.21875" customWidth="1"/>
    <col min="6661" max="6663" width="15.77734375" customWidth="1"/>
    <col min="6664" max="6664" width="8.5546875" customWidth="1"/>
    <col min="6681" max="6681" width="7.77734375" customWidth="1"/>
    <col min="6682" max="6682" width="6.44140625" customWidth="1"/>
    <col min="6683" max="6683" width="8.21875" customWidth="1"/>
    <col min="6686" max="6686" width="1.5546875" bestFit="1" customWidth="1"/>
    <col min="6688" max="6688" width="1.5546875" bestFit="1" customWidth="1"/>
    <col min="6690" max="6690" width="1.5546875" bestFit="1" customWidth="1"/>
    <col min="6691" max="6691" width="6.77734375" customWidth="1"/>
    <col min="6692" max="6692" width="1.5546875" bestFit="1" customWidth="1"/>
    <col min="6694" max="6694" width="6.77734375" customWidth="1"/>
    <col min="6695" max="6704" width="0" hidden="1" customWidth="1"/>
    <col min="6705" max="6705" width="5.5546875" customWidth="1"/>
    <col min="6706" max="6729" width="0" hidden="1" customWidth="1"/>
    <col min="6913" max="6913" width="6.5546875" customWidth="1"/>
    <col min="6914" max="6914" width="52.5546875" customWidth="1"/>
    <col min="6915" max="6915" width="21.21875" customWidth="1"/>
    <col min="6916" max="6916" width="24.21875" customWidth="1"/>
    <col min="6917" max="6919" width="15.77734375" customWidth="1"/>
    <col min="6920" max="6920" width="8.5546875" customWidth="1"/>
    <col min="6937" max="6937" width="7.77734375" customWidth="1"/>
    <col min="6938" max="6938" width="6.44140625" customWidth="1"/>
    <col min="6939" max="6939" width="8.21875" customWidth="1"/>
    <col min="6942" max="6942" width="1.5546875" bestFit="1" customWidth="1"/>
    <col min="6944" max="6944" width="1.5546875" bestFit="1" customWidth="1"/>
    <col min="6946" max="6946" width="1.5546875" bestFit="1" customWidth="1"/>
    <col min="6947" max="6947" width="6.77734375" customWidth="1"/>
    <col min="6948" max="6948" width="1.5546875" bestFit="1" customWidth="1"/>
    <col min="6950" max="6950" width="6.77734375" customWidth="1"/>
    <col min="6951" max="6960" width="0" hidden="1" customWidth="1"/>
    <col min="6961" max="6961" width="5.5546875" customWidth="1"/>
    <col min="6962" max="6985" width="0" hidden="1" customWidth="1"/>
    <col min="7169" max="7169" width="6.5546875" customWidth="1"/>
    <col min="7170" max="7170" width="52.5546875" customWidth="1"/>
    <col min="7171" max="7171" width="21.21875" customWidth="1"/>
    <col min="7172" max="7172" width="24.21875" customWidth="1"/>
    <col min="7173" max="7175" width="15.77734375" customWidth="1"/>
    <col min="7176" max="7176" width="8.5546875" customWidth="1"/>
    <col min="7193" max="7193" width="7.77734375" customWidth="1"/>
    <col min="7194" max="7194" width="6.44140625" customWidth="1"/>
    <col min="7195" max="7195" width="8.21875" customWidth="1"/>
    <col min="7198" max="7198" width="1.5546875" bestFit="1" customWidth="1"/>
    <col min="7200" max="7200" width="1.5546875" bestFit="1" customWidth="1"/>
    <col min="7202" max="7202" width="1.5546875" bestFit="1" customWidth="1"/>
    <col min="7203" max="7203" width="6.77734375" customWidth="1"/>
    <col min="7204" max="7204" width="1.5546875" bestFit="1" customWidth="1"/>
    <col min="7206" max="7206" width="6.77734375" customWidth="1"/>
    <col min="7207" max="7216" width="0" hidden="1" customWidth="1"/>
    <col min="7217" max="7217" width="5.5546875" customWidth="1"/>
    <col min="7218" max="7241" width="0" hidden="1" customWidth="1"/>
    <col min="7425" max="7425" width="6.5546875" customWidth="1"/>
    <col min="7426" max="7426" width="52.5546875" customWidth="1"/>
    <col min="7427" max="7427" width="21.21875" customWidth="1"/>
    <col min="7428" max="7428" width="24.21875" customWidth="1"/>
    <col min="7429" max="7431" width="15.77734375" customWidth="1"/>
    <col min="7432" max="7432" width="8.5546875" customWidth="1"/>
    <col min="7449" max="7449" width="7.77734375" customWidth="1"/>
    <col min="7450" max="7450" width="6.44140625" customWidth="1"/>
    <col min="7451" max="7451" width="8.21875" customWidth="1"/>
    <col min="7454" max="7454" width="1.5546875" bestFit="1" customWidth="1"/>
    <col min="7456" max="7456" width="1.5546875" bestFit="1" customWidth="1"/>
    <col min="7458" max="7458" width="1.5546875" bestFit="1" customWidth="1"/>
    <col min="7459" max="7459" width="6.77734375" customWidth="1"/>
    <col min="7460" max="7460" width="1.5546875" bestFit="1" customWidth="1"/>
    <col min="7462" max="7462" width="6.77734375" customWidth="1"/>
    <col min="7463" max="7472" width="0" hidden="1" customWidth="1"/>
    <col min="7473" max="7473" width="5.5546875" customWidth="1"/>
    <col min="7474" max="7497" width="0" hidden="1" customWidth="1"/>
    <col min="7681" max="7681" width="6.5546875" customWidth="1"/>
    <col min="7682" max="7682" width="52.5546875" customWidth="1"/>
    <col min="7683" max="7683" width="21.21875" customWidth="1"/>
    <col min="7684" max="7684" width="24.21875" customWidth="1"/>
    <col min="7685" max="7687" width="15.77734375" customWidth="1"/>
    <col min="7688" max="7688" width="8.5546875" customWidth="1"/>
    <col min="7705" max="7705" width="7.77734375" customWidth="1"/>
    <col min="7706" max="7706" width="6.44140625" customWidth="1"/>
    <col min="7707" max="7707" width="8.21875" customWidth="1"/>
    <col min="7710" max="7710" width="1.5546875" bestFit="1" customWidth="1"/>
    <col min="7712" max="7712" width="1.5546875" bestFit="1" customWidth="1"/>
    <col min="7714" max="7714" width="1.5546875" bestFit="1" customWidth="1"/>
    <col min="7715" max="7715" width="6.77734375" customWidth="1"/>
    <col min="7716" max="7716" width="1.5546875" bestFit="1" customWidth="1"/>
    <col min="7718" max="7718" width="6.77734375" customWidth="1"/>
    <col min="7719" max="7728" width="0" hidden="1" customWidth="1"/>
    <col min="7729" max="7729" width="5.5546875" customWidth="1"/>
    <col min="7730" max="7753" width="0" hidden="1" customWidth="1"/>
    <col min="7937" max="7937" width="6.5546875" customWidth="1"/>
    <col min="7938" max="7938" width="52.5546875" customWidth="1"/>
    <col min="7939" max="7939" width="21.21875" customWidth="1"/>
    <col min="7940" max="7940" width="24.21875" customWidth="1"/>
    <col min="7941" max="7943" width="15.77734375" customWidth="1"/>
    <col min="7944" max="7944" width="8.5546875" customWidth="1"/>
    <col min="7961" max="7961" width="7.77734375" customWidth="1"/>
    <col min="7962" max="7962" width="6.44140625" customWidth="1"/>
    <col min="7963" max="7963" width="8.21875" customWidth="1"/>
    <col min="7966" max="7966" width="1.5546875" bestFit="1" customWidth="1"/>
    <col min="7968" max="7968" width="1.5546875" bestFit="1" customWidth="1"/>
    <col min="7970" max="7970" width="1.5546875" bestFit="1" customWidth="1"/>
    <col min="7971" max="7971" width="6.77734375" customWidth="1"/>
    <col min="7972" max="7972" width="1.5546875" bestFit="1" customWidth="1"/>
    <col min="7974" max="7974" width="6.77734375" customWidth="1"/>
    <col min="7975" max="7984" width="0" hidden="1" customWidth="1"/>
    <col min="7985" max="7985" width="5.5546875" customWidth="1"/>
    <col min="7986" max="8009" width="0" hidden="1" customWidth="1"/>
    <col min="8193" max="8193" width="6.5546875" customWidth="1"/>
    <col min="8194" max="8194" width="52.5546875" customWidth="1"/>
    <col min="8195" max="8195" width="21.21875" customWidth="1"/>
    <col min="8196" max="8196" width="24.21875" customWidth="1"/>
    <col min="8197" max="8199" width="15.77734375" customWidth="1"/>
    <col min="8200" max="8200" width="8.5546875" customWidth="1"/>
    <col min="8217" max="8217" width="7.77734375" customWidth="1"/>
    <col min="8218" max="8218" width="6.44140625" customWidth="1"/>
    <col min="8219" max="8219" width="8.21875" customWidth="1"/>
    <col min="8222" max="8222" width="1.5546875" bestFit="1" customWidth="1"/>
    <col min="8224" max="8224" width="1.5546875" bestFit="1" customWidth="1"/>
    <col min="8226" max="8226" width="1.5546875" bestFit="1" customWidth="1"/>
    <col min="8227" max="8227" width="6.77734375" customWidth="1"/>
    <col min="8228" max="8228" width="1.5546875" bestFit="1" customWidth="1"/>
    <col min="8230" max="8230" width="6.77734375" customWidth="1"/>
    <col min="8231" max="8240" width="0" hidden="1" customWidth="1"/>
    <col min="8241" max="8241" width="5.5546875" customWidth="1"/>
    <col min="8242" max="8265" width="0" hidden="1" customWidth="1"/>
    <col min="8449" max="8449" width="6.5546875" customWidth="1"/>
    <col min="8450" max="8450" width="52.5546875" customWidth="1"/>
    <col min="8451" max="8451" width="21.21875" customWidth="1"/>
    <col min="8452" max="8452" width="24.21875" customWidth="1"/>
    <col min="8453" max="8455" width="15.77734375" customWidth="1"/>
    <col min="8456" max="8456" width="8.5546875" customWidth="1"/>
    <col min="8473" max="8473" width="7.77734375" customWidth="1"/>
    <col min="8474" max="8474" width="6.44140625" customWidth="1"/>
    <col min="8475" max="8475" width="8.21875" customWidth="1"/>
    <col min="8478" max="8478" width="1.5546875" bestFit="1" customWidth="1"/>
    <col min="8480" max="8480" width="1.5546875" bestFit="1" customWidth="1"/>
    <col min="8482" max="8482" width="1.5546875" bestFit="1" customWidth="1"/>
    <col min="8483" max="8483" width="6.77734375" customWidth="1"/>
    <col min="8484" max="8484" width="1.5546875" bestFit="1" customWidth="1"/>
    <col min="8486" max="8486" width="6.77734375" customWidth="1"/>
    <col min="8487" max="8496" width="0" hidden="1" customWidth="1"/>
    <col min="8497" max="8497" width="5.5546875" customWidth="1"/>
    <col min="8498" max="8521" width="0" hidden="1" customWidth="1"/>
    <col min="8705" max="8705" width="6.5546875" customWidth="1"/>
    <col min="8706" max="8706" width="52.5546875" customWidth="1"/>
    <col min="8707" max="8707" width="21.21875" customWidth="1"/>
    <col min="8708" max="8708" width="24.21875" customWidth="1"/>
    <col min="8709" max="8711" width="15.77734375" customWidth="1"/>
    <col min="8712" max="8712" width="8.5546875" customWidth="1"/>
    <col min="8729" max="8729" width="7.77734375" customWidth="1"/>
    <col min="8730" max="8730" width="6.44140625" customWidth="1"/>
    <col min="8731" max="8731" width="8.21875" customWidth="1"/>
    <col min="8734" max="8734" width="1.5546875" bestFit="1" customWidth="1"/>
    <col min="8736" max="8736" width="1.5546875" bestFit="1" customWidth="1"/>
    <col min="8738" max="8738" width="1.5546875" bestFit="1" customWidth="1"/>
    <col min="8739" max="8739" width="6.77734375" customWidth="1"/>
    <col min="8740" max="8740" width="1.5546875" bestFit="1" customWidth="1"/>
    <col min="8742" max="8742" width="6.77734375" customWidth="1"/>
    <col min="8743" max="8752" width="0" hidden="1" customWidth="1"/>
    <col min="8753" max="8753" width="5.5546875" customWidth="1"/>
    <col min="8754" max="8777" width="0" hidden="1" customWidth="1"/>
    <col min="8961" max="8961" width="6.5546875" customWidth="1"/>
    <col min="8962" max="8962" width="52.5546875" customWidth="1"/>
    <col min="8963" max="8963" width="21.21875" customWidth="1"/>
    <col min="8964" max="8964" width="24.21875" customWidth="1"/>
    <col min="8965" max="8967" width="15.77734375" customWidth="1"/>
    <col min="8968" max="8968" width="8.5546875" customWidth="1"/>
    <col min="8985" max="8985" width="7.77734375" customWidth="1"/>
    <col min="8986" max="8986" width="6.44140625" customWidth="1"/>
    <col min="8987" max="8987" width="8.21875" customWidth="1"/>
    <col min="8990" max="8990" width="1.5546875" bestFit="1" customWidth="1"/>
    <col min="8992" max="8992" width="1.5546875" bestFit="1" customWidth="1"/>
    <col min="8994" max="8994" width="1.5546875" bestFit="1" customWidth="1"/>
    <col min="8995" max="8995" width="6.77734375" customWidth="1"/>
    <col min="8996" max="8996" width="1.5546875" bestFit="1" customWidth="1"/>
    <col min="8998" max="8998" width="6.77734375" customWidth="1"/>
    <col min="8999" max="9008" width="0" hidden="1" customWidth="1"/>
    <col min="9009" max="9009" width="5.5546875" customWidth="1"/>
    <col min="9010" max="9033" width="0" hidden="1" customWidth="1"/>
    <col min="9217" max="9217" width="6.5546875" customWidth="1"/>
    <col min="9218" max="9218" width="52.5546875" customWidth="1"/>
    <col min="9219" max="9219" width="21.21875" customWidth="1"/>
    <col min="9220" max="9220" width="24.21875" customWidth="1"/>
    <col min="9221" max="9223" width="15.77734375" customWidth="1"/>
    <col min="9224" max="9224" width="8.5546875" customWidth="1"/>
    <col min="9241" max="9241" width="7.77734375" customWidth="1"/>
    <col min="9242" max="9242" width="6.44140625" customWidth="1"/>
    <col min="9243" max="9243" width="8.21875" customWidth="1"/>
    <col min="9246" max="9246" width="1.5546875" bestFit="1" customWidth="1"/>
    <col min="9248" max="9248" width="1.5546875" bestFit="1" customWidth="1"/>
    <col min="9250" max="9250" width="1.5546875" bestFit="1" customWidth="1"/>
    <col min="9251" max="9251" width="6.77734375" customWidth="1"/>
    <col min="9252" max="9252" width="1.5546875" bestFit="1" customWidth="1"/>
    <col min="9254" max="9254" width="6.77734375" customWidth="1"/>
    <col min="9255" max="9264" width="0" hidden="1" customWidth="1"/>
    <col min="9265" max="9265" width="5.5546875" customWidth="1"/>
    <col min="9266" max="9289" width="0" hidden="1" customWidth="1"/>
    <col min="9473" max="9473" width="6.5546875" customWidth="1"/>
    <col min="9474" max="9474" width="52.5546875" customWidth="1"/>
    <col min="9475" max="9475" width="21.21875" customWidth="1"/>
    <col min="9476" max="9476" width="24.21875" customWidth="1"/>
    <col min="9477" max="9479" width="15.77734375" customWidth="1"/>
    <col min="9480" max="9480" width="8.5546875" customWidth="1"/>
    <col min="9497" max="9497" width="7.77734375" customWidth="1"/>
    <col min="9498" max="9498" width="6.44140625" customWidth="1"/>
    <col min="9499" max="9499" width="8.21875" customWidth="1"/>
    <col min="9502" max="9502" width="1.5546875" bestFit="1" customWidth="1"/>
    <col min="9504" max="9504" width="1.5546875" bestFit="1" customWidth="1"/>
    <col min="9506" max="9506" width="1.5546875" bestFit="1" customWidth="1"/>
    <col min="9507" max="9507" width="6.77734375" customWidth="1"/>
    <col min="9508" max="9508" width="1.5546875" bestFit="1" customWidth="1"/>
    <col min="9510" max="9510" width="6.77734375" customWidth="1"/>
    <col min="9511" max="9520" width="0" hidden="1" customWidth="1"/>
    <col min="9521" max="9521" width="5.5546875" customWidth="1"/>
    <col min="9522" max="9545" width="0" hidden="1" customWidth="1"/>
    <col min="9729" max="9729" width="6.5546875" customWidth="1"/>
    <col min="9730" max="9730" width="52.5546875" customWidth="1"/>
    <col min="9731" max="9731" width="21.21875" customWidth="1"/>
    <col min="9732" max="9732" width="24.21875" customWidth="1"/>
    <col min="9733" max="9735" width="15.77734375" customWidth="1"/>
    <col min="9736" max="9736" width="8.5546875" customWidth="1"/>
    <col min="9753" max="9753" width="7.77734375" customWidth="1"/>
    <col min="9754" max="9754" width="6.44140625" customWidth="1"/>
    <col min="9755" max="9755" width="8.21875" customWidth="1"/>
    <col min="9758" max="9758" width="1.5546875" bestFit="1" customWidth="1"/>
    <col min="9760" max="9760" width="1.5546875" bestFit="1" customWidth="1"/>
    <col min="9762" max="9762" width="1.5546875" bestFit="1" customWidth="1"/>
    <col min="9763" max="9763" width="6.77734375" customWidth="1"/>
    <col min="9764" max="9764" width="1.5546875" bestFit="1" customWidth="1"/>
    <col min="9766" max="9766" width="6.77734375" customWidth="1"/>
    <col min="9767" max="9776" width="0" hidden="1" customWidth="1"/>
    <col min="9777" max="9777" width="5.5546875" customWidth="1"/>
    <col min="9778" max="9801" width="0" hidden="1" customWidth="1"/>
    <col min="9985" max="9985" width="6.5546875" customWidth="1"/>
    <col min="9986" max="9986" width="52.5546875" customWidth="1"/>
    <col min="9987" max="9987" width="21.21875" customWidth="1"/>
    <col min="9988" max="9988" width="24.21875" customWidth="1"/>
    <col min="9989" max="9991" width="15.77734375" customWidth="1"/>
    <col min="9992" max="9992" width="8.5546875" customWidth="1"/>
    <col min="10009" max="10009" width="7.77734375" customWidth="1"/>
    <col min="10010" max="10010" width="6.44140625" customWidth="1"/>
    <col min="10011" max="10011" width="8.21875" customWidth="1"/>
    <col min="10014" max="10014" width="1.5546875" bestFit="1" customWidth="1"/>
    <col min="10016" max="10016" width="1.5546875" bestFit="1" customWidth="1"/>
    <col min="10018" max="10018" width="1.5546875" bestFit="1" customWidth="1"/>
    <col min="10019" max="10019" width="6.77734375" customWidth="1"/>
    <col min="10020" max="10020" width="1.5546875" bestFit="1" customWidth="1"/>
    <col min="10022" max="10022" width="6.77734375" customWidth="1"/>
    <col min="10023" max="10032" width="0" hidden="1" customWidth="1"/>
    <col min="10033" max="10033" width="5.5546875" customWidth="1"/>
    <col min="10034" max="10057" width="0" hidden="1" customWidth="1"/>
    <col min="10241" max="10241" width="6.5546875" customWidth="1"/>
    <col min="10242" max="10242" width="52.5546875" customWidth="1"/>
    <col min="10243" max="10243" width="21.21875" customWidth="1"/>
    <col min="10244" max="10244" width="24.21875" customWidth="1"/>
    <col min="10245" max="10247" width="15.77734375" customWidth="1"/>
    <col min="10248" max="10248" width="8.5546875" customWidth="1"/>
    <col min="10265" max="10265" width="7.77734375" customWidth="1"/>
    <col min="10266" max="10266" width="6.44140625" customWidth="1"/>
    <col min="10267" max="10267" width="8.21875" customWidth="1"/>
    <col min="10270" max="10270" width="1.5546875" bestFit="1" customWidth="1"/>
    <col min="10272" max="10272" width="1.5546875" bestFit="1" customWidth="1"/>
    <col min="10274" max="10274" width="1.5546875" bestFit="1" customWidth="1"/>
    <col min="10275" max="10275" width="6.77734375" customWidth="1"/>
    <col min="10276" max="10276" width="1.5546875" bestFit="1" customWidth="1"/>
    <col min="10278" max="10278" width="6.77734375" customWidth="1"/>
    <col min="10279" max="10288" width="0" hidden="1" customWidth="1"/>
    <col min="10289" max="10289" width="5.5546875" customWidth="1"/>
    <col min="10290" max="10313" width="0" hidden="1" customWidth="1"/>
    <col min="10497" max="10497" width="6.5546875" customWidth="1"/>
    <col min="10498" max="10498" width="52.5546875" customWidth="1"/>
    <col min="10499" max="10499" width="21.21875" customWidth="1"/>
    <col min="10500" max="10500" width="24.21875" customWidth="1"/>
    <col min="10501" max="10503" width="15.77734375" customWidth="1"/>
    <col min="10504" max="10504" width="8.5546875" customWidth="1"/>
    <col min="10521" max="10521" width="7.77734375" customWidth="1"/>
    <col min="10522" max="10522" width="6.44140625" customWidth="1"/>
    <col min="10523" max="10523" width="8.21875" customWidth="1"/>
    <col min="10526" max="10526" width="1.5546875" bestFit="1" customWidth="1"/>
    <col min="10528" max="10528" width="1.5546875" bestFit="1" customWidth="1"/>
    <col min="10530" max="10530" width="1.5546875" bestFit="1" customWidth="1"/>
    <col min="10531" max="10531" width="6.77734375" customWidth="1"/>
    <col min="10532" max="10532" width="1.5546875" bestFit="1" customWidth="1"/>
    <col min="10534" max="10534" width="6.77734375" customWidth="1"/>
    <col min="10535" max="10544" width="0" hidden="1" customWidth="1"/>
    <col min="10545" max="10545" width="5.5546875" customWidth="1"/>
    <col min="10546" max="10569" width="0" hidden="1" customWidth="1"/>
    <col min="10753" max="10753" width="6.5546875" customWidth="1"/>
    <col min="10754" max="10754" width="52.5546875" customWidth="1"/>
    <col min="10755" max="10755" width="21.21875" customWidth="1"/>
    <col min="10756" max="10756" width="24.21875" customWidth="1"/>
    <col min="10757" max="10759" width="15.77734375" customWidth="1"/>
    <col min="10760" max="10760" width="8.5546875" customWidth="1"/>
    <col min="10777" max="10777" width="7.77734375" customWidth="1"/>
    <col min="10778" max="10778" width="6.44140625" customWidth="1"/>
    <col min="10779" max="10779" width="8.21875" customWidth="1"/>
    <col min="10782" max="10782" width="1.5546875" bestFit="1" customWidth="1"/>
    <col min="10784" max="10784" width="1.5546875" bestFit="1" customWidth="1"/>
    <col min="10786" max="10786" width="1.5546875" bestFit="1" customWidth="1"/>
    <col min="10787" max="10787" width="6.77734375" customWidth="1"/>
    <col min="10788" max="10788" width="1.5546875" bestFit="1" customWidth="1"/>
    <col min="10790" max="10790" width="6.77734375" customWidth="1"/>
    <col min="10791" max="10800" width="0" hidden="1" customWidth="1"/>
    <col min="10801" max="10801" width="5.5546875" customWidth="1"/>
    <col min="10802" max="10825" width="0" hidden="1" customWidth="1"/>
    <col min="11009" max="11009" width="6.5546875" customWidth="1"/>
    <col min="11010" max="11010" width="52.5546875" customWidth="1"/>
    <col min="11011" max="11011" width="21.21875" customWidth="1"/>
    <col min="11012" max="11012" width="24.21875" customWidth="1"/>
    <col min="11013" max="11015" width="15.77734375" customWidth="1"/>
    <col min="11016" max="11016" width="8.5546875" customWidth="1"/>
    <col min="11033" max="11033" width="7.77734375" customWidth="1"/>
    <col min="11034" max="11034" width="6.44140625" customWidth="1"/>
    <col min="11035" max="11035" width="8.21875" customWidth="1"/>
    <col min="11038" max="11038" width="1.5546875" bestFit="1" customWidth="1"/>
    <col min="11040" max="11040" width="1.5546875" bestFit="1" customWidth="1"/>
    <col min="11042" max="11042" width="1.5546875" bestFit="1" customWidth="1"/>
    <col min="11043" max="11043" width="6.77734375" customWidth="1"/>
    <col min="11044" max="11044" width="1.5546875" bestFit="1" customWidth="1"/>
    <col min="11046" max="11046" width="6.77734375" customWidth="1"/>
    <col min="11047" max="11056" width="0" hidden="1" customWidth="1"/>
    <col min="11057" max="11057" width="5.5546875" customWidth="1"/>
    <col min="11058" max="11081" width="0" hidden="1" customWidth="1"/>
    <col min="11265" max="11265" width="6.5546875" customWidth="1"/>
    <col min="11266" max="11266" width="52.5546875" customWidth="1"/>
    <col min="11267" max="11267" width="21.21875" customWidth="1"/>
    <col min="11268" max="11268" width="24.21875" customWidth="1"/>
    <col min="11269" max="11271" width="15.77734375" customWidth="1"/>
    <col min="11272" max="11272" width="8.5546875" customWidth="1"/>
    <col min="11289" max="11289" width="7.77734375" customWidth="1"/>
    <col min="11290" max="11290" width="6.44140625" customWidth="1"/>
    <col min="11291" max="11291" width="8.21875" customWidth="1"/>
    <col min="11294" max="11294" width="1.5546875" bestFit="1" customWidth="1"/>
    <col min="11296" max="11296" width="1.5546875" bestFit="1" customWidth="1"/>
    <col min="11298" max="11298" width="1.5546875" bestFit="1" customWidth="1"/>
    <col min="11299" max="11299" width="6.77734375" customWidth="1"/>
    <col min="11300" max="11300" width="1.5546875" bestFit="1" customWidth="1"/>
    <col min="11302" max="11302" width="6.77734375" customWidth="1"/>
    <col min="11303" max="11312" width="0" hidden="1" customWidth="1"/>
    <col min="11313" max="11313" width="5.5546875" customWidth="1"/>
    <col min="11314" max="11337" width="0" hidden="1" customWidth="1"/>
    <col min="11521" max="11521" width="6.5546875" customWidth="1"/>
    <col min="11522" max="11522" width="52.5546875" customWidth="1"/>
    <col min="11523" max="11523" width="21.21875" customWidth="1"/>
    <col min="11524" max="11524" width="24.21875" customWidth="1"/>
    <col min="11525" max="11527" width="15.77734375" customWidth="1"/>
    <col min="11528" max="11528" width="8.5546875" customWidth="1"/>
    <col min="11545" max="11545" width="7.77734375" customWidth="1"/>
    <col min="11546" max="11546" width="6.44140625" customWidth="1"/>
    <col min="11547" max="11547" width="8.21875" customWidth="1"/>
    <col min="11550" max="11550" width="1.5546875" bestFit="1" customWidth="1"/>
    <col min="11552" max="11552" width="1.5546875" bestFit="1" customWidth="1"/>
    <col min="11554" max="11554" width="1.5546875" bestFit="1" customWidth="1"/>
    <col min="11555" max="11555" width="6.77734375" customWidth="1"/>
    <col min="11556" max="11556" width="1.5546875" bestFit="1" customWidth="1"/>
    <col min="11558" max="11558" width="6.77734375" customWidth="1"/>
    <col min="11559" max="11568" width="0" hidden="1" customWidth="1"/>
    <col min="11569" max="11569" width="5.5546875" customWidth="1"/>
    <col min="11570" max="11593" width="0" hidden="1" customWidth="1"/>
    <col min="11777" max="11777" width="6.5546875" customWidth="1"/>
    <col min="11778" max="11778" width="52.5546875" customWidth="1"/>
    <col min="11779" max="11779" width="21.21875" customWidth="1"/>
    <col min="11780" max="11780" width="24.21875" customWidth="1"/>
    <col min="11781" max="11783" width="15.77734375" customWidth="1"/>
    <col min="11784" max="11784" width="8.5546875" customWidth="1"/>
    <col min="11801" max="11801" width="7.77734375" customWidth="1"/>
    <col min="11802" max="11802" width="6.44140625" customWidth="1"/>
    <col min="11803" max="11803" width="8.21875" customWidth="1"/>
    <col min="11806" max="11806" width="1.5546875" bestFit="1" customWidth="1"/>
    <col min="11808" max="11808" width="1.5546875" bestFit="1" customWidth="1"/>
    <col min="11810" max="11810" width="1.5546875" bestFit="1" customWidth="1"/>
    <col min="11811" max="11811" width="6.77734375" customWidth="1"/>
    <col min="11812" max="11812" width="1.5546875" bestFit="1" customWidth="1"/>
    <col min="11814" max="11814" width="6.77734375" customWidth="1"/>
    <col min="11815" max="11824" width="0" hidden="1" customWidth="1"/>
    <col min="11825" max="11825" width="5.5546875" customWidth="1"/>
    <col min="11826" max="11849" width="0" hidden="1" customWidth="1"/>
    <col min="12033" max="12033" width="6.5546875" customWidth="1"/>
    <col min="12034" max="12034" width="52.5546875" customWidth="1"/>
    <col min="12035" max="12035" width="21.21875" customWidth="1"/>
    <col min="12036" max="12036" width="24.21875" customWidth="1"/>
    <col min="12037" max="12039" width="15.77734375" customWidth="1"/>
    <col min="12040" max="12040" width="8.5546875" customWidth="1"/>
    <col min="12057" max="12057" width="7.77734375" customWidth="1"/>
    <col min="12058" max="12058" width="6.44140625" customWidth="1"/>
    <col min="12059" max="12059" width="8.21875" customWidth="1"/>
    <col min="12062" max="12062" width="1.5546875" bestFit="1" customWidth="1"/>
    <col min="12064" max="12064" width="1.5546875" bestFit="1" customWidth="1"/>
    <col min="12066" max="12066" width="1.5546875" bestFit="1" customWidth="1"/>
    <col min="12067" max="12067" width="6.77734375" customWidth="1"/>
    <col min="12068" max="12068" width="1.5546875" bestFit="1" customWidth="1"/>
    <col min="12070" max="12070" width="6.77734375" customWidth="1"/>
    <col min="12071" max="12080" width="0" hidden="1" customWidth="1"/>
    <col min="12081" max="12081" width="5.5546875" customWidth="1"/>
    <col min="12082" max="12105" width="0" hidden="1" customWidth="1"/>
    <col min="12289" max="12289" width="6.5546875" customWidth="1"/>
    <col min="12290" max="12290" width="52.5546875" customWidth="1"/>
    <col min="12291" max="12291" width="21.21875" customWidth="1"/>
    <col min="12292" max="12292" width="24.21875" customWidth="1"/>
    <col min="12293" max="12295" width="15.77734375" customWidth="1"/>
    <col min="12296" max="12296" width="8.5546875" customWidth="1"/>
    <col min="12313" max="12313" width="7.77734375" customWidth="1"/>
    <col min="12314" max="12314" width="6.44140625" customWidth="1"/>
    <col min="12315" max="12315" width="8.21875" customWidth="1"/>
    <col min="12318" max="12318" width="1.5546875" bestFit="1" customWidth="1"/>
    <col min="12320" max="12320" width="1.5546875" bestFit="1" customWidth="1"/>
    <col min="12322" max="12322" width="1.5546875" bestFit="1" customWidth="1"/>
    <col min="12323" max="12323" width="6.77734375" customWidth="1"/>
    <col min="12324" max="12324" width="1.5546875" bestFit="1" customWidth="1"/>
    <col min="12326" max="12326" width="6.77734375" customWidth="1"/>
    <col min="12327" max="12336" width="0" hidden="1" customWidth="1"/>
    <col min="12337" max="12337" width="5.5546875" customWidth="1"/>
    <col min="12338" max="12361" width="0" hidden="1" customWidth="1"/>
    <col min="12545" max="12545" width="6.5546875" customWidth="1"/>
    <col min="12546" max="12546" width="52.5546875" customWidth="1"/>
    <col min="12547" max="12547" width="21.21875" customWidth="1"/>
    <col min="12548" max="12548" width="24.21875" customWidth="1"/>
    <col min="12549" max="12551" width="15.77734375" customWidth="1"/>
    <col min="12552" max="12552" width="8.5546875" customWidth="1"/>
    <col min="12569" max="12569" width="7.77734375" customWidth="1"/>
    <col min="12570" max="12570" width="6.44140625" customWidth="1"/>
    <col min="12571" max="12571" width="8.21875" customWidth="1"/>
    <col min="12574" max="12574" width="1.5546875" bestFit="1" customWidth="1"/>
    <col min="12576" max="12576" width="1.5546875" bestFit="1" customWidth="1"/>
    <col min="12578" max="12578" width="1.5546875" bestFit="1" customWidth="1"/>
    <col min="12579" max="12579" width="6.77734375" customWidth="1"/>
    <col min="12580" max="12580" width="1.5546875" bestFit="1" customWidth="1"/>
    <col min="12582" max="12582" width="6.77734375" customWidth="1"/>
    <col min="12583" max="12592" width="0" hidden="1" customWidth="1"/>
    <col min="12593" max="12593" width="5.5546875" customWidth="1"/>
    <col min="12594" max="12617" width="0" hidden="1" customWidth="1"/>
    <col min="12801" max="12801" width="6.5546875" customWidth="1"/>
    <col min="12802" max="12802" width="52.5546875" customWidth="1"/>
    <col min="12803" max="12803" width="21.21875" customWidth="1"/>
    <col min="12804" max="12804" width="24.21875" customWidth="1"/>
    <col min="12805" max="12807" width="15.77734375" customWidth="1"/>
    <col min="12808" max="12808" width="8.5546875" customWidth="1"/>
    <col min="12825" max="12825" width="7.77734375" customWidth="1"/>
    <col min="12826" max="12826" width="6.44140625" customWidth="1"/>
    <col min="12827" max="12827" width="8.21875" customWidth="1"/>
    <col min="12830" max="12830" width="1.5546875" bestFit="1" customWidth="1"/>
    <col min="12832" max="12832" width="1.5546875" bestFit="1" customWidth="1"/>
    <col min="12834" max="12834" width="1.5546875" bestFit="1" customWidth="1"/>
    <col min="12835" max="12835" width="6.77734375" customWidth="1"/>
    <col min="12836" max="12836" width="1.5546875" bestFit="1" customWidth="1"/>
    <col min="12838" max="12838" width="6.77734375" customWidth="1"/>
    <col min="12839" max="12848" width="0" hidden="1" customWidth="1"/>
    <col min="12849" max="12849" width="5.5546875" customWidth="1"/>
    <col min="12850" max="12873" width="0" hidden="1" customWidth="1"/>
    <col min="13057" max="13057" width="6.5546875" customWidth="1"/>
    <col min="13058" max="13058" width="52.5546875" customWidth="1"/>
    <col min="13059" max="13059" width="21.21875" customWidth="1"/>
    <col min="13060" max="13060" width="24.21875" customWidth="1"/>
    <col min="13061" max="13063" width="15.77734375" customWidth="1"/>
    <col min="13064" max="13064" width="8.5546875" customWidth="1"/>
    <col min="13081" max="13081" width="7.77734375" customWidth="1"/>
    <col min="13082" max="13082" width="6.44140625" customWidth="1"/>
    <col min="13083" max="13083" width="8.21875" customWidth="1"/>
    <col min="13086" max="13086" width="1.5546875" bestFit="1" customWidth="1"/>
    <col min="13088" max="13088" width="1.5546875" bestFit="1" customWidth="1"/>
    <col min="13090" max="13090" width="1.5546875" bestFit="1" customWidth="1"/>
    <col min="13091" max="13091" width="6.77734375" customWidth="1"/>
    <col min="13092" max="13092" width="1.5546875" bestFit="1" customWidth="1"/>
    <col min="13094" max="13094" width="6.77734375" customWidth="1"/>
    <col min="13095" max="13104" width="0" hidden="1" customWidth="1"/>
    <col min="13105" max="13105" width="5.5546875" customWidth="1"/>
    <col min="13106" max="13129" width="0" hidden="1" customWidth="1"/>
    <col min="13313" max="13313" width="6.5546875" customWidth="1"/>
    <col min="13314" max="13314" width="52.5546875" customWidth="1"/>
    <col min="13315" max="13315" width="21.21875" customWidth="1"/>
    <col min="13316" max="13316" width="24.21875" customWidth="1"/>
    <col min="13317" max="13319" width="15.77734375" customWidth="1"/>
    <col min="13320" max="13320" width="8.5546875" customWidth="1"/>
    <col min="13337" max="13337" width="7.77734375" customWidth="1"/>
    <col min="13338" max="13338" width="6.44140625" customWidth="1"/>
    <col min="13339" max="13339" width="8.21875" customWidth="1"/>
    <col min="13342" max="13342" width="1.5546875" bestFit="1" customWidth="1"/>
    <col min="13344" max="13344" width="1.5546875" bestFit="1" customWidth="1"/>
    <col min="13346" max="13346" width="1.5546875" bestFit="1" customWidth="1"/>
    <col min="13347" max="13347" width="6.77734375" customWidth="1"/>
    <col min="13348" max="13348" width="1.5546875" bestFit="1" customWidth="1"/>
    <col min="13350" max="13350" width="6.77734375" customWidth="1"/>
    <col min="13351" max="13360" width="0" hidden="1" customWidth="1"/>
    <col min="13361" max="13361" width="5.5546875" customWidth="1"/>
    <col min="13362" max="13385" width="0" hidden="1" customWidth="1"/>
    <col min="13569" max="13569" width="6.5546875" customWidth="1"/>
    <col min="13570" max="13570" width="52.5546875" customWidth="1"/>
    <col min="13571" max="13571" width="21.21875" customWidth="1"/>
    <col min="13572" max="13572" width="24.21875" customWidth="1"/>
    <col min="13573" max="13575" width="15.77734375" customWidth="1"/>
    <col min="13576" max="13576" width="8.5546875" customWidth="1"/>
    <col min="13593" max="13593" width="7.77734375" customWidth="1"/>
    <col min="13594" max="13594" width="6.44140625" customWidth="1"/>
    <col min="13595" max="13595" width="8.21875" customWidth="1"/>
    <col min="13598" max="13598" width="1.5546875" bestFit="1" customWidth="1"/>
    <col min="13600" max="13600" width="1.5546875" bestFit="1" customWidth="1"/>
    <col min="13602" max="13602" width="1.5546875" bestFit="1" customWidth="1"/>
    <col min="13603" max="13603" width="6.77734375" customWidth="1"/>
    <col min="13604" max="13604" width="1.5546875" bestFit="1" customWidth="1"/>
    <col min="13606" max="13606" width="6.77734375" customWidth="1"/>
    <col min="13607" max="13616" width="0" hidden="1" customWidth="1"/>
    <col min="13617" max="13617" width="5.5546875" customWidth="1"/>
    <col min="13618" max="13641" width="0" hidden="1" customWidth="1"/>
    <col min="13825" max="13825" width="6.5546875" customWidth="1"/>
    <col min="13826" max="13826" width="52.5546875" customWidth="1"/>
    <col min="13827" max="13827" width="21.21875" customWidth="1"/>
    <col min="13828" max="13828" width="24.21875" customWidth="1"/>
    <col min="13829" max="13831" width="15.77734375" customWidth="1"/>
    <col min="13832" max="13832" width="8.5546875" customWidth="1"/>
    <col min="13849" max="13849" width="7.77734375" customWidth="1"/>
    <col min="13850" max="13850" width="6.44140625" customWidth="1"/>
    <col min="13851" max="13851" width="8.21875" customWidth="1"/>
    <col min="13854" max="13854" width="1.5546875" bestFit="1" customWidth="1"/>
    <col min="13856" max="13856" width="1.5546875" bestFit="1" customWidth="1"/>
    <col min="13858" max="13858" width="1.5546875" bestFit="1" customWidth="1"/>
    <col min="13859" max="13859" width="6.77734375" customWidth="1"/>
    <col min="13860" max="13860" width="1.5546875" bestFit="1" customWidth="1"/>
    <col min="13862" max="13862" width="6.77734375" customWidth="1"/>
    <col min="13863" max="13872" width="0" hidden="1" customWidth="1"/>
    <col min="13873" max="13873" width="5.5546875" customWidth="1"/>
    <col min="13874" max="13897" width="0" hidden="1" customWidth="1"/>
    <col min="14081" max="14081" width="6.5546875" customWidth="1"/>
    <col min="14082" max="14082" width="52.5546875" customWidth="1"/>
    <col min="14083" max="14083" width="21.21875" customWidth="1"/>
    <col min="14084" max="14084" width="24.21875" customWidth="1"/>
    <col min="14085" max="14087" width="15.77734375" customWidth="1"/>
    <col min="14088" max="14088" width="8.5546875" customWidth="1"/>
    <col min="14105" max="14105" width="7.77734375" customWidth="1"/>
    <col min="14106" max="14106" width="6.44140625" customWidth="1"/>
    <col min="14107" max="14107" width="8.21875" customWidth="1"/>
    <col min="14110" max="14110" width="1.5546875" bestFit="1" customWidth="1"/>
    <col min="14112" max="14112" width="1.5546875" bestFit="1" customWidth="1"/>
    <col min="14114" max="14114" width="1.5546875" bestFit="1" customWidth="1"/>
    <col min="14115" max="14115" width="6.77734375" customWidth="1"/>
    <col min="14116" max="14116" width="1.5546875" bestFit="1" customWidth="1"/>
    <col min="14118" max="14118" width="6.77734375" customWidth="1"/>
    <col min="14119" max="14128" width="0" hidden="1" customWidth="1"/>
    <col min="14129" max="14129" width="5.5546875" customWidth="1"/>
    <col min="14130" max="14153" width="0" hidden="1" customWidth="1"/>
    <col min="14337" max="14337" width="6.5546875" customWidth="1"/>
    <col min="14338" max="14338" width="52.5546875" customWidth="1"/>
    <col min="14339" max="14339" width="21.21875" customWidth="1"/>
    <col min="14340" max="14340" width="24.21875" customWidth="1"/>
    <col min="14341" max="14343" width="15.77734375" customWidth="1"/>
    <col min="14344" max="14344" width="8.5546875" customWidth="1"/>
    <col min="14361" max="14361" width="7.77734375" customWidth="1"/>
    <col min="14362" max="14362" width="6.44140625" customWidth="1"/>
    <col min="14363" max="14363" width="8.21875" customWidth="1"/>
    <col min="14366" max="14366" width="1.5546875" bestFit="1" customWidth="1"/>
    <col min="14368" max="14368" width="1.5546875" bestFit="1" customWidth="1"/>
    <col min="14370" max="14370" width="1.5546875" bestFit="1" customWidth="1"/>
    <col min="14371" max="14371" width="6.77734375" customWidth="1"/>
    <col min="14372" max="14372" width="1.5546875" bestFit="1" customWidth="1"/>
    <col min="14374" max="14374" width="6.77734375" customWidth="1"/>
    <col min="14375" max="14384" width="0" hidden="1" customWidth="1"/>
    <col min="14385" max="14385" width="5.5546875" customWidth="1"/>
    <col min="14386" max="14409" width="0" hidden="1" customWidth="1"/>
    <col min="14593" max="14593" width="6.5546875" customWidth="1"/>
    <col min="14594" max="14594" width="52.5546875" customWidth="1"/>
    <col min="14595" max="14595" width="21.21875" customWidth="1"/>
    <col min="14596" max="14596" width="24.21875" customWidth="1"/>
    <col min="14597" max="14599" width="15.77734375" customWidth="1"/>
    <col min="14600" max="14600" width="8.5546875" customWidth="1"/>
    <col min="14617" max="14617" width="7.77734375" customWidth="1"/>
    <col min="14618" max="14618" width="6.44140625" customWidth="1"/>
    <col min="14619" max="14619" width="8.21875" customWidth="1"/>
    <col min="14622" max="14622" width="1.5546875" bestFit="1" customWidth="1"/>
    <col min="14624" max="14624" width="1.5546875" bestFit="1" customWidth="1"/>
    <col min="14626" max="14626" width="1.5546875" bestFit="1" customWidth="1"/>
    <col min="14627" max="14627" width="6.77734375" customWidth="1"/>
    <col min="14628" max="14628" width="1.5546875" bestFit="1" customWidth="1"/>
    <col min="14630" max="14630" width="6.77734375" customWidth="1"/>
    <col min="14631" max="14640" width="0" hidden="1" customWidth="1"/>
    <col min="14641" max="14641" width="5.5546875" customWidth="1"/>
    <col min="14642" max="14665" width="0" hidden="1" customWidth="1"/>
    <col min="14849" max="14849" width="6.5546875" customWidth="1"/>
    <col min="14850" max="14850" width="52.5546875" customWidth="1"/>
    <col min="14851" max="14851" width="21.21875" customWidth="1"/>
    <col min="14852" max="14852" width="24.21875" customWidth="1"/>
    <col min="14853" max="14855" width="15.77734375" customWidth="1"/>
    <col min="14856" max="14856" width="8.5546875" customWidth="1"/>
    <col min="14873" max="14873" width="7.77734375" customWidth="1"/>
    <col min="14874" max="14874" width="6.44140625" customWidth="1"/>
    <col min="14875" max="14875" width="8.21875" customWidth="1"/>
    <col min="14878" max="14878" width="1.5546875" bestFit="1" customWidth="1"/>
    <col min="14880" max="14880" width="1.5546875" bestFit="1" customWidth="1"/>
    <col min="14882" max="14882" width="1.5546875" bestFit="1" customWidth="1"/>
    <col min="14883" max="14883" width="6.77734375" customWidth="1"/>
    <col min="14884" max="14884" width="1.5546875" bestFit="1" customWidth="1"/>
    <col min="14886" max="14886" width="6.77734375" customWidth="1"/>
    <col min="14887" max="14896" width="0" hidden="1" customWidth="1"/>
    <col min="14897" max="14897" width="5.5546875" customWidth="1"/>
    <col min="14898" max="14921" width="0" hidden="1" customWidth="1"/>
    <col min="15105" max="15105" width="6.5546875" customWidth="1"/>
    <col min="15106" max="15106" width="52.5546875" customWidth="1"/>
    <col min="15107" max="15107" width="21.21875" customWidth="1"/>
    <col min="15108" max="15108" width="24.21875" customWidth="1"/>
    <col min="15109" max="15111" width="15.77734375" customWidth="1"/>
    <col min="15112" max="15112" width="8.5546875" customWidth="1"/>
    <col min="15129" max="15129" width="7.77734375" customWidth="1"/>
    <col min="15130" max="15130" width="6.44140625" customWidth="1"/>
    <col min="15131" max="15131" width="8.21875" customWidth="1"/>
    <col min="15134" max="15134" width="1.5546875" bestFit="1" customWidth="1"/>
    <col min="15136" max="15136" width="1.5546875" bestFit="1" customWidth="1"/>
    <col min="15138" max="15138" width="1.5546875" bestFit="1" customWidth="1"/>
    <col min="15139" max="15139" width="6.77734375" customWidth="1"/>
    <col min="15140" max="15140" width="1.5546875" bestFit="1" customWidth="1"/>
    <col min="15142" max="15142" width="6.77734375" customWidth="1"/>
    <col min="15143" max="15152" width="0" hidden="1" customWidth="1"/>
    <col min="15153" max="15153" width="5.5546875" customWidth="1"/>
    <col min="15154" max="15177" width="0" hidden="1" customWidth="1"/>
    <col min="15361" max="15361" width="6.5546875" customWidth="1"/>
    <col min="15362" max="15362" width="52.5546875" customWidth="1"/>
    <col min="15363" max="15363" width="21.21875" customWidth="1"/>
    <col min="15364" max="15364" width="24.21875" customWidth="1"/>
    <col min="15365" max="15367" width="15.77734375" customWidth="1"/>
    <col min="15368" max="15368" width="8.5546875" customWidth="1"/>
    <col min="15385" max="15385" width="7.77734375" customWidth="1"/>
    <col min="15386" max="15386" width="6.44140625" customWidth="1"/>
    <col min="15387" max="15387" width="8.21875" customWidth="1"/>
    <col min="15390" max="15390" width="1.5546875" bestFit="1" customWidth="1"/>
    <col min="15392" max="15392" width="1.5546875" bestFit="1" customWidth="1"/>
    <col min="15394" max="15394" width="1.5546875" bestFit="1" customWidth="1"/>
    <col min="15395" max="15395" width="6.77734375" customWidth="1"/>
    <col min="15396" max="15396" width="1.5546875" bestFit="1" customWidth="1"/>
    <col min="15398" max="15398" width="6.77734375" customWidth="1"/>
    <col min="15399" max="15408" width="0" hidden="1" customWidth="1"/>
    <col min="15409" max="15409" width="5.5546875" customWidth="1"/>
    <col min="15410" max="15433" width="0" hidden="1" customWidth="1"/>
    <col min="15617" max="15617" width="6.5546875" customWidth="1"/>
    <col min="15618" max="15618" width="52.5546875" customWidth="1"/>
    <col min="15619" max="15619" width="21.21875" customWidth="1"/>
    <col min="15620" max="15620" width="24.21875" customWidth="1"/>
    <col min="15621" max="15623" width="15.77734375" customWidth="1"/>
    <col min="15624" max="15624" width="8.5546875" customWidth="1"/>
    <col min="15641" max="15641" width="7.77734375" customWidth="1"/>
    <col min="15642" max="15642" width="6.44140625" customWidth="1"/>
    <col min="15643" max="15643" width="8.21875" customWidth="1"/>
    <col min="15646" max="15646" width="1.5546875" bestFit="1" customWidth="1"/>
    <col min="15648" max="15648" width="1.5546875" bestFit="1" customWidth="1"/>
    <col min="15650" max="15650" width="1.5546875" bestFit="1" customWidth="1"/>
    <col min="15651" max="15651" width="6.77734375" customWidth="1"/>
    <col min="15652" max="15652" width="1.5546875" bestFit="1" customWidth="1"/>
    <col min="15654" max="15654" width="6.77734375" customWidth="1"/>
    <col min="15655" max="15664" width="0" hidden="1" customWidth="1"/>
    <col min="15665" max="15665" width="5.5546875" customWidth="1"/>
    <col min="15666" max="15689" width="0" hidden="1" customWidth="1"/>
    <col min="15873" max="15873" width="6.5546875" customWidth="1"/>
    <col min="15874" max="15874" width="52.5546875" customWidth="1"/>
    <col min="15875" max="15875" width="21.21875" customWidth="1"/>
    <col min="15876" max="15876" width="24.21875" customWidth="1"/>
    <col min="15877" max="15879" width="15.77734375" customWidth="1"/>
    <col min="15880" max="15880" width="8.5546875" customWidth="1"/>
    <col min="15897" max="15897" width="7.77734375" customWidth="1"/>
    <col min="15898" max="15898" width="6.44140625" customWidth="1"/>
    <col min="15899" max="15899" width="8.21875" customWidth="1"/>
    <col min="15902" max="15902" width="1.5546875" bestFit="1" customWidth="1"/>
    <col min="15904" max="15904" width="1.5546875" bestFit="1" customWidth="1"/>
    <col min="15906" max="15906" width="1.5546875" bestFit="1" customWidth="1"/>
    <col min="15907" max="15907" width="6.77734375" customWidth="1"/>
    <col min="15908" max="15908" width="1.5546875" bestFit="1" customWidth="1"/>
    <col min="15910" max="15910" width="6.77734375" customWidth="1"/>
    <col min="15911" max="15920" width="0" hidden="1" customWidth="1"/>
    <col min="15921" max="15921" width="5.5546875" customWidth="1"/>
    <col min="15922" max="15945" width="0" hidden="1" customWidth="1"/>
    <col min="16129" max="16129" width="6.5546875" customWidth="1"/>
    <col min="16130" max="16130" width="52.5546875" customWidth="1"/>
    <col min="16131" max="16131" width="21.21875" customWidth="1"/>
    <col min="16132" max="16132" width="24.21875" customWidth="1"/>
    <col min="16133" max="16135" width="15.77734375" customWidth="1"/>
    <col min="16136" max="16136" width="8.5546875" customWidth="1"/>
    <col min="16153" max="16153" width="7.77734375" customWidth="1"/>
    <col min="16154" max="16154" width="6.44140625" customWidth="1"/>
    <col min="16155" max="16155" width="8.21875" customWidth="1"/>
    <col min="16158" max="16158" width="1.5546875" bestFit="1" customWidth="1"/>
    <col min="16160" max="16160" width="1.5546875" bestFit="1" customWidth="1"/>
    <col min="16162" max="16162" width="1.5546875" bestFit="1" customWidth="1"/>
    <col min="16163" max="16163" width="6.77734375" customWidth="1"/>
    <col min="16164" max="16164" width="1.5546875" bestFit="1" customWidth="1"/>
    <col min="16166" max="16166" width="6.77734375" customWidth="1"/>
    <col min="16167" max="16176" width="0" hidden="1" customWidth="1"/>
    <col min="16177" max="16177" width="5.5546875" customWidth="1"/>
    <col min="16178" max="16201" width="0" hidden="1" customWidth="1"/>
  </cols>
  <sheetData>
    <row r="1" spans="1:8" ht="48.75" customHeight="1" x14ac:dyDescent="0.3">
      <c r="A1" s="603" t="s">
        <v>1266</v>
      </c>
      <c r="B1" s="602"/>
      <c r="C1" s="602"/>
      <c r="D1" s="602"/>
      <c r="E1" s="602"/>
      <c r="F1" s="602"/>
      <c r="G1" s="602"/>
    </row>
    <row r="2" spans="1:8" ht="15.6" x14ac:dyDescent="0.3">
      <c r="A2" s="18"/>
      <c r="B2" s="19"/>
      <c r="C2" s="19"/>
      <c r="D2" s="20"/>
      <c r="F2" s="335"/>
      <c r="G2" s="336"/>
    </row>
    <row r="3" spans="1:8" ht="28.2" x14ac:dyDescent="0.5">
      <c r="A3" s="18"/>
      <c r="B3" s="19"/>
      <c r="C3" s="19"/>
      <c r="D3" s="20"/>
      <c r="G3" s="337" t="s">
        <v>1267</v>
      </c>
    </row>
    <row r="4" spans="1:8" ht="15.6" x14ac:dyDescent="0.3">
      <c r="A4" s="18"/>
      <c r="B4" s="19"/>
      <c r="C4" s="19"/>
      <c r="D4" s="20"/>
    </row>
    <row r="5" spans="1:8" ht="15.6" x14ac:dyDescent="0.3">
      <c r="A5" s="18"/>
      <c r="B5" s="19"/>
      <c r="C5" s="19"/>
      <c r="D5" s="20"/>
    </row>
    <row r="6" spans="1:8" ht="15.6" x14ac:dyDescent="0.3">
      <c r="A6" s="18"/>
      <c r="B6" s="19"/>
      <c r="C6" s="19"/>
      <c r="D6" s="20"/>
    </row>
    <row r="7" spans="1:8" ht="15.6" x14ac:dyDescent="0.3">
      <c r="A7" s="18"/>
      <c r="B7" s="19"/>
      <c r="C7" s="19"/>
      <c r="D7" s="20"/>
    </row>
    <row r="8" spans="1:8" ht="33" customHeight="1" x14ac:dyDescent="0.5">
      <c r="A8" s="604" t="s">
        <v>1145</v>
      </c>
      <c r="B8" s="605"/>
      <c r="C8" s="605"/>
      <c r="D8" s="605"/>
      <c r="E8" s="605"/>
      <c r="F8" s="605"/>
      <c r="G8" s="605"/>
      <c r="H8" s="340"/>
    </row>
    <row r="9" spans="1:8" ht="27.75" customHeight="1" x14ac:dyDescent="0.5">
      <c r="A9" s="604" t="s">
        <v>1268</v>
      </c>
      <c r="B9" s="605"/>
      <c r="C9" s="605"/>
      <c r="D9" s="605"/>
      <c r="E9" s="605"/>
      <c r="F9" s="605"/>
      <c r="G9" s="605"/>
      <c r="H9" s="340"/>
    </row>
    <row r="10" spans="1:8" ht="15.75" customHeight="1" x14ac:dyDescent="0.5">
      <c r="A10" s="338"/>
      <c r="B10" s="339"/>
      <c r="C10" s="339"/>
      <c r="D10" s="339"/>
      <c r="E10" s="339"/>
      <c r="F10" s="339"/>
      <c r="G10" s="339"/>
      <c r="H10" s="339"/>
    </row>
    <row r="11" spans="1:8" ht="18.75" customHeight="1" x14ac:dyDescent="0.4">
      <c r="A11" s="606" t="s">
        <v>1288</v>
      </c>
      <c r="B11" s="607"/>
      <c r="C11" s="607"/>
      <c r="D11" s="607"/>
      <c r="E11" s="607"/>
      <c r="F11" s="607"/>
      <c r="G11" s="607"/>
      <c r="H11" s="340"/>
    </row>
    <row r="12" spans="1:8" ht="15.75" customHeight="1" x14ac:dyDescent="0.5">
      <c r="A12" s="338"/>
      <c r="B12" s="339"/>
      <c r="C12" s="339"/>
      <c r="D12" s="339"/>
      <c r="E12" s="339"/>
      <c r="F12" s="339"/>
      <c r="G12" s="339"/>
      <c r="H12" s="339"/>
    </row>
    <row r="13" spans="1:8" ht="16.2" thickBot="1" x14ac:dyDescent="0.35">
      <c r="A13" s="341"/>
      <c r="B13" s="342"/>
      <c r="C13" s="342"/>
      <c r="D13" s="343"/>
      <c r="E13" s="344"/>
      <c r="F13" s="345" t="s">
        <v>5</v>
      </c>
      <c r="G13" s="346"/>
    </row>
    <row r="14" spans="1:8" ht="21.6" thickBot="1" x14ac:dyDescent="0.45">
      <c r="A14" s="347" t="s">
        <v>1147</v>
      </c>
      <c r="B14" s="27"/>
      <c r="C14" s="27"/>
      <c r="F14" s="348" t="s">
        <v>134</v>
      </c>
      <c r="G14" s="349"/>
    </row>
    <row r="15" spans="1:8" ht="15" x14ac:dyDescent="0.25">
      <c r="A15" s="350"/>
      <c r="C15" s="32"/>
      <c r="F15" s="351"/>
      <c r="G15" s="349"/>
    </row>
    <row r="16" spans="1:8" ht="31.5" customHeight="1" x14ac:dyDescent="0.25">
      <c r="A16" s="608" t="s">
        <v>1269</v>
      </c>
      <c r="B16" s="609"/>
      <c r="C16" s="609"/>
      <c r="D16" s="609"/>
      <c r="E16" s="609"/>
      <c r="F16" s="609"/>
      <c r="G16" s="610"/>
    </row>
    <row r="17" spans="1:10" ht="15.75" customHeight="1" x14ac:dyDescent="0.25"/>
    <row r="18" spans="1:10" ht="15.75" customHeight="1" x14ac:dyDescent="0.25"/>
    <row r="19" spans="1:10" ht="15.75" customHeight="1" x14ac:dyDescent="0.3">
      <c r="A19" s="611" t="s">
        <v>1286</v>
      </c>
      <c r="B19" s="599"/>
      <c r="C19" s="599"/>
      <c r="D19" s="599"/>
      <c r="F19" s="352" t="s">
        <v>13</v>
      </c>
    </row>
    <row r="20" spans="1:10" ht="16.5" customHeight="1" x14ac:dyDescent="0.25">
      <c r="A20" s="599"/>
      <c r="B20" s="599"/>
      <c r="C20" s="599"/>
      <c r="D20" s="599"/>
      <c r="E20" s="601" t="s">
        <v>1149</v>
      </c>
      <c r="F20" s="601" t="s">
        <v>1150</v>
      </c>
      <c r="G20" s="601" t="s">
        <v>1151</v>
      </c>
      <c r="H20" s="46"/>
    </row>
    <row r="21" spans="1:10" ht="18.75" customHeight="1" x14ac:dyDescent="0.3">
      <c r="A21" s="599"/>
      <c r="B21" s="599"/>
      <c r="C21" s="599"/>
      <c r="D21" s="599"/>
      <c r="E21" s="602"/>
      <c r="F21" s="602"/>
      <c r="G21" s="602"/>
      <c r="H21" s="52"/>
    </row>
    <row r="22" spans="1:10" ht="15.6" x14ac:dyDescent="0.3">
      <c r="A22" s="353" t="s">
        <v>843</v>
      </c>
      <c r="B22" s="354"/>
      <c r="C22" s="354"/>
      <c r="D22" s="147"/>
      <c r="E22" s="602"/>
      <c r="F22" s="602"/>
      <c r="G22" s="602"/>
      <c r="H22" s="52"/>
    </row>
    <row r="23" spans="1:10" ht="15.6" x14ac:dyDescent="0.3">
      <c r="D23" s="355"/>
      <c r="E23" s="602"/>
      <c r="F23" s="602"/>
      <c r="G23" s="602"/>
      <c r="H23" s="52"/>
    </row>
    <row r="24" spans="1:10" ht="15.6" x14ac:dyDescent="0.3">
      <c r="A24" s="356" t="s">
        <v>1152</v>
      </c>
      <c r="B24" s="62"/>
      <c r="C24" s="62"/>
      <c r="D24" s="355"/>
      <c r="E24" s="357"/>
      <c r="F24" s="357"/>
      <c r="G24" s="357"/>
      <c r="H24" s="52"/>
    </row>
    <row r="25" spans="1:10" ht="15.6" x14ac:dyDescent="0.3">
      <c r="B25" s="11"/>
      <c r="C25" s="11"/>
      <c r="E25" s="358" t="s">
        <v>1153</v>
      </c>
      <c r="F25" s="358" t="s">
        <v>1153</v>
      </c>
      <c r="G25" s="358" t="s">
        <v>1153</v>
      </c>
      <c r="H25" s="11"/>
    </row>
    <row r="26" spans="1:10" ht="15.75" customHeight="1" x14ac:dyDescent="0.25">
      <c r="E26" s="359"/>
      <c r="F26" s="360"/>
      <c r="G26" s="361"/>
    </row>
    <row r="27" spans="1:10" ht="15.75" customHeight="1" x14ac:dyDescent="0.3">
      <c r="E27" s="362" t="s">
        <v>24</v>
      </c>
      <c r="F27" s="363" t="s">
        <v>1154</v>
      </c>
      <c r="G27" s="362" t="s">
        <v>1155</v>
      </c>
    </row>
    <row r="28" spans="1:10" ht="15.75" customHeight="1" x14ac:dyDescent="0.25">
      <c r="E28" s="359"/>
      <c r="F28" s="360"/>
      <c r="G28" s="361"/>
    </row>
    <row r="29" spans="1:10" ht="15.6" x14ac:dyDescent="0.3">
      <c r="A29" s="364">
        <v>190</v>
      </c>
      <c r="B29" s="27" t="s">
        <v>28</v>
      </c>
      <c r="C29" s="27"/>
      <c r="D29" s="365" t="s">
        <v>29</v>
      </c>
      <c r="E29" s="511">
        <v>220017</v>
      </c>
      <c r="F29" s="511">
        <v>4927</v>
      </c>
      <c r="G29" s="512">
        <v>224103</v>
      </c>
      <c r="H29" s="75"/>
      <c r="I29" s="76" t="str">
        <f>AY498</f>
        <v/>
      </c>
      <c r="J29" s="77"/>
    </row>
    <row r="30" spans="1:10" ht="15.6" x14ac:dyDescent="0.3">
      <c r="A30" s="364">
        <v>290</v>
      </c>
      <c r="B30" s="27" t="s">
        <v>30</v>
      </c>
      <c r="C30" s="27"/>
      <c r="D30" s="365" t="s">
        <v>31</v>
      </c>
      <c r="E30" s="511">
        <v>11505</v>
      </c>
      <c r="F30" s="511">
        <v>3188</v>
      </c>
      <c r="G30" s="512">
        <v>14693</v>
      </c>
      <c r="H30" s="75"/>
      <c r="I30" s="76" t="str">
        <f>AZ498</f>
        <v/>
      </c>
    </row>
    <row r="31" spans="1:10" ht="15.6" x14ac:dyDescent="0.3">
      <c r="A31" s="364">
        <v>390</v>
      </c>
      <c r="B31" s="27" t="s">
        <v>32</v>
      </c>
      <c r="C31" s="27"/>
      <c r="D31" s="365" t="s">
        <v>33</v>
      </c>
      <c r="E31" s="511">
        <v>98216</v>
      </c>
      <c r="F31" s="511">
        <v>2301</v>
      </c>
      <c r="G31" s="512">
        <v>100517</v>
      </c>
      <c r="H31" s="75"/>
      <c r="I31" s="76" t="str">
        <f>BA498</f>
        <v/>
      </c>
    </row>
    <row r="32" spans="1:10" ht="15.6" x14ac:dyDescent="0.3">
      <c r="A32" s="364">
        <v>490</v>
      </c>
      <c r="B32" s="27" t="s">
        <v>1156</v>
      </c>
      <c r="C32" s="27"/>
      <c r="D32" s="365" t="s">
        <v>35</v>
      </c>
      <c r="E32" s="511">
        <v>9721</v>
      </c>
      <c r="F32" s="511">
        <v>149</v>
      </c>
      <c r="G32" s="512">
        <v>9870</v>
      </c>
      <c r="H32" s="75"/>
      <c r="I32" s="76" t="str">
        <f>BB498</f>
        <v/>
      </c>
    </row>
    <row r="33" spans="1:9" ht="15.6" x14ac:dyDescent="0.3">
      <c r="A33" s="364">
        <v>509</v>
      </c>
      <c r="B33" s="366" t="s">
        <v>1157</v>
      </c>
      <c r="C33" s="367"/>
      <c r="D33" s="365" t="s">
        <v>38</v>
      </c>
      <c r="E33" s="511">
        <v>321</v>
      </c>
      <c r="F33" s="511">
        <v>0</v>
      </c>
      <c r="G33" s="512">
        <v>321</v>
      </c>
      <c r="H33" s="75"/>
      <c r="I33" s="76" t="str">
        <f>BC498</f>
        <v/>
      </c>
    </row>
    <row r="34" spans="1:9" ht="15.6" x14ac:dyDescent="0.3">
      <c r="A34" s="364">
        <v>590</v>
      </c>
      <c r="B34" s="366" t="s">
        <v>1158</v>
      </c>
      <c r="C34" s="367"/>
      <c r="D34" s="365" t="s">
        <v>40</v>
      </c>
      <c r="E34" s="511">
        <v>22630</v>
      </c>
      <c r="F34" s="511">
        <v>542</v>
      </c>
      <c r="G34" s="512">
        <v>23172</v>
      </c>
      <c r="H34" s="75"/>
      <c r="I34" s="76" t="str">
        <f>BD498</f>
        <v/>
      </c>
    </row>
    <row r="35" spans="1:9" ht="15.6" x14ac:dyDescent="0.3">
      <c r="A35" s="364">
        <v>599</v>
      </c>
      <c r="B35" s="366" t="s">
        <v>1159</v>
      </c>
      <c r="C35" s="367"/>
      <c r="D35" s="365" t="s">
        <v>42</v>
      </c>
      <c r="E35" s="511">
        <v>5574</v>
      </c>
      <c r="F35" s="511">
        <v>68</v>
      </c>
      <c r="G35" s="512">
        <v>5642</v>
      </c>
      <c r="H35" s="75"/>
      <c r="I35" s="82"/>
    </row>
    <row r="36" spans="1:9" ht="15.6" x14ac:dyDescent="0.3">
      <c r="A36" s="364">
        <v>601</v>
      </c>
      <c r="B36" s="27" t="s">
        <v>43</v>
      </c>
      <c r="C36" s="27"/>
      <c r="D36" s="365" t="s">
        <v>44</v>
      </c>
      <c r="E36" s="511">
        <v>0</v>
      </c>
      <c r="F36" s="511">
        <v>0</v>
      </c>
      <c r="G36" s="512">
        <v>0</v>
      </c>
      <c r="H36" s="75"/>
      <c r="I36" s="76" t="str">
        <f>BE498</f>
        <v/>
      </c>
    </row>
    <row r="37" spans="1:9" ht="15.6" x14ac:dyDescent="0.3">
      <c r="A37" s="364">
        <v>602</v>
      </c>
      <c r="B37" s="27" t="s">
        <v>1270</v>
      </c>
      <c r="C37" s="27"/>
      <c r="D37" s="365" t="s">
        <v>46</v>
      </c>
      <c r="E37" s="511">
        <v>0</v>
      </c>
      <c r="F37" s="511">
        <v>0</v>
      </c>
      <c r="G37" s="512">
        <v>0</v>
      </c>
      <c r="H37" s="75"/>
      <c r="I37" s="76" t="str">
        <f>BF498</f>
        <v/>
      </c>
    </row>
    <row r="38" spans="1:9" ht="15.6" x14ac:dyDescent="0.3">
      <c r="A38" s="364">
        <v>603</v>
      </c>
      <c r="B38" s="27" t="s">
        <v>47</v>
      </c>
      <c r="C38" s="27"/>
      <c r="D38" s="365" t="s">
        <v>48</v>
      </c>
      <c r="E38" s="511">
        <v>153</v>
      </c>
      <c r="F38" s="511">
        <v>0</v>
      </c>
      <c r="G38" s="512">
        <v>153</v>
      </c>
      <c r="H38" s="75"/>
      <c r="I38" s="76" t="str">
        <f>BG498</f>
        <v/>
      </c>
    </row>
    <row r="39" spans="1:9" ht="15.6" x14ac:dyDescent="0.3">
      <c r="A39" s="364">
        <v>690</v>
      </c>
      <c r="B39" s="27" t="s">
        <v>49</v>
      </c>
      <c r="C39" s="27"/>
      <c r="D39" s="365" t="s">
        <v>50</v>
      </c>
      <c r="E39" s="511">
        <v>13482</v>
      </c>
      <c r="F39" s="511">
        <v>789</v>
      </c>
      <c r="G39" s="512">
        <v>14271</v>
      </c>
      <c r="H39" s="75"/>
      <c r="I39" s="82"/>
    </row>
    <row r="40" spans="1:9" ht="15.6" x14ac:dyDescent="0.3">
      <c r="A40" s="364">
        <v>698</v>
      </c>
      <c r="B40" s="27" t="s">
        <v>51</v>
      </c>
      <c r="C40" s="27"/>
      <c r="D40" s="365" t="s">
        <v>52</v>
      </c>
      <c r="E40" s="511">
        <v>39501</v>
      </c>
      <c r="F40" s="511">
        <v>2020</v>
      </c>
      <c r="G40" s="512">
        <v>41521</v>
      </c>
      <c r="H40" s="75"/>
      <c r="I40" s="82"/>
    </row>
    <row r="41" spans="1:9" s="373" customFormat="1" ht="18" x14ac:dyDescent="0.35">
      <c r="A41" s="368">
        <v>699</v>
      </c>
      <c r="B41" s="369" t="s">
        <v>1160</v>
      </c>
      <c r="C41" s="369"/>
      <c r="D41" s="370"/>
      <c r="E41" s="513">
        <f>SUM(E29:E40)</f>
        <v>421120</v>
      </c>
      <c r="F41" s="513">
        <f>SUM(F29:F40)</f>
        <v>13984</v>
      </c>
      <c r="G41" s="513">
        <f>SUM(G29:G40)</f>
        <v>434263</v>
      </c>
      <c r="H41" s="371"/>
      <c r="I41" s="372"/>
    </row>
    <row r="42" spans="1:9" ht="17.399999999999999" x14ac:dyDescent="0.3">
      <c r="A42" s="374"/>
      <c r="B42" s="212"/>
      <c r="C42" s="212"/>
      <c r="D42" s="151"/>
      <c r="E42" s="375"/>
      <c r="F42" s="375"/>
      <c r="G42" s="376"/>
      <c r="H42" s="75"/>
      <c r="I42" s="87"/>
    </row>
    <row r="43" spans="1:9" ht="15.6" x14ac:dyDescent="0.3">
      <c r="A43" s="374">
        <v>701</v>
      </c>
      <c r="B43" s="212" t="s">
        <v>1161</v>
      </c>
      <c r="C43" s="212"/>
      <c r="D43" s="377"/>
      <c r="E43" s="548">
        <v>0</v>
      </c>
      <c r="F43" s="559" t="str">
        <f>BH498</f>
        <v/>
      </c>
      <c r="G43" s="378"/>
      <c r="H43" s="93"/>
    </row>
    <row r="44" spans="1:9" ht="15.6" x14ac:dyDescent="0.3">
      <c r="A44" s="374">
        <v>711</v>
      </c>
      <c r="B44" s="212" t="s">
        <v>1162</v>
      </c>
      <c r="C44" s="212"/>
      <c r="D44" s="377"/>
      <c r="E44" s="548">
        <v>20871</v>
      </c>
      <c r="F44" s="559" t="str">
        <f>BO498</f>
        <v/>
      </c>
      <c r="G44" s="378"/>
      <c r="H44" s="92"/>
    </row>
    <row r="45" spans="1:9" ht="15.6" x14ac:dyDescent="0.3">
      <c r="A45" s="374">
        <v>712</v>
      </c>
      <c r="B45" s="212" t="s">
        <v>1163</v>
      </c>
      <c r="C45" s="212"/>
      <c r="D45" s="377"/>
      <c r="E45" s="548">
        <v>385</v>
      </c>
      <c r="F45" s="559" t="str">
        <f>BP498</f>
        <v/>
      </c>
      <c r="G45" s="378"/>
      <c r="H45" s="92"/>
    </row>
    <row r="46" spans="1:9" ht="15.6" x14ac:dyDescent="0.3">
      <c r="A46" s="374">
        <v>713</v>
      </c>
      <c r="B46" s="212" t="s">
        <v>1164</v>
      </c>
      <c r="C46" s="212"/>
      <c r="D46" s="377"/>
      <c r="E46" s="548">
        <v>36543</v>
      </c>
      <c r="F46" s="559"/>
      <c r="G46" s="378"/>
      <c r="H46" s="92"/>
    </row>
    <row r="47" spans="1:9" ht="15.6" x14ac:dyDescent="0.3">
      <c r="A47" s="374">
        <v>714</v>
      </c>
      <c r="B47" s="212" t="s">
        <v>1165</v>
      </c>
      <c r="C47" s="212"/>
      <c r="D47" s="377"/>
      <c r="E47" s="548">
        <v>0</v>
      </c>
      <c r="F47" s="559"/>
      <c r="G47" s="378"/>
      <c r="H47" s="92"/>
    </row>
    <row r="48" spans="1:9" ht="15.6" x14ac:dyDescent="0.3">
      <c r="A48" s="374">
        <v>715</v>
      </c>
      <c r="B48" s="212" t="s">
        <v>1166</v>
      </c>
      <c r="C48" s="212"/>
      <c r="D48" s="379"/>
      <c r="E48" s="548">
        <v>0</v>
      </c>
      <c r="F48" s="559"/>
      <c r="G48" s="378"/>
      <c r="H48" s="92"/>
    </row>
    <row r="49" spans="1:8" ht="15.6" x14ac:dyDescent="0.3">
      <c r="A49" s="364">
        <v>718</v>
      </c>
      <c r="B49" s="212" t="s">
        <v>60</v>
      </c>
      <c r="C49" s="212"/>
      <c r="D49" s="379"/>
      <c r="E49" s="548">
        <v>0</v>
      </c>
      <c r="F49" s="559" t="str">
        <f>BN498</f>
        <v/>
      </c>
      <c r="G49" s="378"/>
      <c r="H49" s="92"/>
    </row>
    <row r="50" spans="1:8" ht="15.6" x14ac:dyDescent="0.3">
      <c r="A50" s="364"/>
      <c r="B50" s="212"/>
      <c r="C50" s="212"/>
      <c r="D50" s="379"/>
      <c r="E50" s="549"/>
      <c r="F50" s="559"/>
      <c r="G50" s="378"/>
      <c r="H50" s="92"/>
    </row>
    <row r="51" spans="1:8" s="32" customFormat="1" ht="16.05" customHeight="1" x14ac:dyDescent="0.3">
      <c r="A51" s="381" t="s">
        <v>61</v>
      </c>
      <c r="C51" s="382"/>
      <c r="E51" s="550"/>
      <c r="F51" s="560"/>
    </row>
    <row r="52" spans="1:8" ht="15.6" x14ac:dyDescent="0.3">
      <c r="A52" s="374">
        <v>721</v>
      </c>
      <c r="B52" s="383" t="s">
        <v>62</v>
      </c>
      <c r="C52" s="383"/>
      <c r="D52" s="384"/>
      <c r="E52" s="548">
        <v>67</v>
      </c>
      <c r="F52" s="561" t="str">
        <f>IF(ABS(E52-VLOOKUP($A$22,BRDATA,3,TRUE))=0,"",VLOOKUP($A$22,BRDATA,3,TRUE))</f>
        <v/>
      </c>
      <c r="G52" s="386" t="str">
        <f>IF(ABS(E52-VLOOKUP($A$22,BRDATA,3,TRUE))=0,"","BR cross check error - please refer to the RS notes.")</f>
        <v/>
      </c>
      <c r="H52" s="92"/>
    </row>
    <row r="53" spans="1:8" ht="15.6" x14ac:dyDescent="0.3">
      <c r="A53" s="374">
        <v>722</v>
      </c>
      <c r="B53" s="383" t="s">
        <v>63</v>
      </c>
      <c r="C53" s="383"/>
      <c r="D53" s="387"/>
      <c r="E53" s="548">
        <v>17554</v>
      </c>
      <c r="F53" s="559" t="str">
        <f>BJ498</f>
        <v/>
      </c>
      <c r="G53" s="378"/>
      <c r="H53" s="92"/>
    </row>
    <row r="54" spans="1:8" ht="15.6" x14ac:dyDescent="0.3">
      <c r="A54" s="364">
        <v>724</v>
      </c>
      <c r="B54" s="383" t="s">
        <v>64</v>
      </c>
      <c r="C54" s="383"/>
      <c r="D54" s="387"/>
      <c r="E54" s="548">
        <v>0</v>
      </c>
      <c r="F54" s="559" t="str">
        <f>BK498</f>
        <v/>
      </c>
      <c r="G54" s="378"/>
      <c r="H54" s="92"/>
    </row>
    <row r="55" spans="1:8" ht="15.6" x14ac:dyDescent="0.3">
      <c r="A55" s="364">
        <v>727</v>
      </c>
      <c r="B55" s="383" t="s">
        <v>66</v>
      </c>
      <c r="C55" s="383"/>
      <c r="D55" s="387"/>
      <c r="E55" s="548">
        <v>0</v>
      </c>
      <c r="F55" s="559" t="str">
        <f>BL498</f>
        <v/>
      </c>
      <c r="G55" s="378"/>
      <c r="H55" s="92"/>
    </row>
    <row r="56" spans="1:8" ht="15.6" x14ac:dyDescent="0.3">
      <c r="A56" s="374">
        <v>728</v>
      </c>
      <c r="B56" s="383" t="s">
        <v>67</v>
      </c>
      <c r="C56" s="383"/>
      <c r="D56" s="387"/>
      <c r="E56" s="548">
        <v>0</v>
      </c>
      <c r="F56" s="562"/>
      <c r="G56" s="378"/>
      <c r="H56" s="92"/>
    </row>
    <row r="57" spans="1:8" ht="15.6" x14ac:dyDescent="0.3">
      <c r="A57" s="364">
        <v>731</v>
      </c>
      <c r="B57" s="27" t="s">
        <v>1167</v>
      </c>
      <c r="C57" s="27"/>
      <c r="D57" s="365" t="s">
        <v>1168</v>
      </c>
      <c r="E57" s="511">
        <v>-1153</v>
      </c>
      <c r="F57" s="562"/>
      <c r="G57" s="378"/>
      <c r="H57" s="92"/>
    </row>
    <row r="58" spans="1:8" ht="15.6" x14ac:dyDescent="0.3">
      <c r="A58" s="364">
        <v>732</v>
      </c>
      <c r="B58" s="27" t="s">
        <v>1169</v>
      </c>
      <c r="C58" s="27"/>
      <c r="D58" s="365" t="s">
        <v>1170</v>
      </c>
      <c r="E58" s="511">
        <v>241</v>
      </c>
      <c r="F58" s="562"/>
      <c r="G58" s="378"/>
      <c r="H58" s="92"/>
    </row>
    <row r="59" spans="1:8" ht="15" x14ac:dyDescent="0.25">
      <c r="A59" s="374">
        <v>748</v>
      </c>
      <c r="B59" s="383" t="s">
        <v>72</v>
      </c>
      <c r="C59" s="383"/>
      <c r="D59" s="389"/>
      <c r="E59" s="548">
        <v>0</v>
      </c>
      <c r="F59" s="562"/>
      <c r="G59" s="378"/>
      <c r="H59" s="92"/>
    </row>
    <row r="60" spans="1:8" s="373" customFormat="1" ht="17.399999999999999" x14ac:dyDescent="0.3">
      <c r="A60" s="368">
        <v>749</v>
      </c>
      <c r="B60" s="369" t="s">
        <v>1171</v>
      </c>
      <c r="C60" s="369"/>
      <c r="D60" s="390"/>
      <c r="E60" s="551">
        <f>SUM(E41,E43:E49,E52:E59)</f>
        <v>495628</v>
      </c>
      <c r="F60" s="563"/>
      <c r="G60" s="392"/>
      <c r="H60" s="393"/>
    </row>
    <row r="61" spans="1:8" ht="17.399999999999999" x14ac:dyDescent="0.3">
      <c r="A61" s="374"/>
      <c r="B61" s="212"/>
      <c r="C61" s="212"/>
      <c r="D61" s="390"/>
      <c r="E61" s="552"/>
      <c r="F61" s="562"/>
      <c r="G61" s="378"/>
      <c r="H61" s="92"/>
    </row>
    <row r="62" spans="1:8" ht="15.6" x14ac:dyDescent="0.3">
      <c r="A62" s="364">
        <v>754</v>
      </c>
      <c r="B62" s="212" t="s">
        <v>1172</v>
      </c>
      <c r="C62" s="212"/>
      <c r="D62" s="394"/>
      <c r="E62" s="548">
        <v>19455</v>
      </c>
      <c r="F62" s="559" t="str">
        <f>BQ498</f>
        <v/>
      </c>
      <c r="G62" s="378"/>
      <c r="H62" s="92"/>
    </row>
    <row r="63" spans="1:8" ht="15.6" x14ac:dyDescent="0.3">
      <c r="A63" s="364">
        <v>757</v>
      </c>
      <c r="B63" s="212" t="s">
        <v>1173</v>
      </c>
      <c r="C63" s="212"/>
      <c r="D63" s="389"/>
      <c r="E63" s="548">
        <v>413</v>
      </c>
      <c r="F63" s="562"/>
      <c r="G63" s="378"/>
      <c r="H63" s="92"/>
    </row>
    <row r="64" spans="1:8" ht="15.6" x14ac:dyDescent="0.3">
      <c r="A64" s="364">
        <v>759</v>
      </c>
      <c r="B64" s="212" t="s">
        <v>1174</v>
      </c>
      <c r="C64" s="212"/>
      <c r="D64" s="395"/>
      <c r="E64" s="548">
        <v>137</v>
      </c>
      <c r="F64" s="559" t="str">
        <f>BR498</f>
        <v/>
      </c>
      <c r="G64" s="378"/>
      <c r="H64" s="92"/>
    </row>
    <row r="65" spans="1:8" ht="15.6" x14ac:dyDescent="0.3">
      <c r="A65" s="364">
        <v>761</v>
      </c>
      <c r="B65" s="396" t="s">
        <v>1175</v>
      </c>
      <c r="C65" s="212"/>
      <c r="D65" s="365" t="s">
        <v>78</v>
      </c>
      <c r="E65" s="511">
        <v>-13</v>
      </c>
      <c r="F65" s="564" t="str">
        <f>IF(E65&gt;0,"ERROR: Only Zero or Negative figure can be entered in this cell.","")</f>
        <v/>
      </c>
      <c r="G65" s="397"/>
      <c r="H65" s="127"/>
    </row>
    <row r="66" spans="1:8" ht="15.6" x14ac:dyDescent="0.3">
      <c r="A66" s="364">
        <v>762</v>
      </c>
      <c r="B66" s="396" t="s">
        <v>1176</v>
      </c>
      <c r="C66" s="212"/>
      <c r="D66" s="365" t="s">
        <v>80</v>
      </c>
      <c r="E66" s="511">
        <v>-604</v>
      </c>
      <c r="F66" s="564" t="str">
        <f>IF(E66&gt;0,"ERROR: Only Zero or Negative figure can be entered in this cell.","")</f>
        <v/>
      </c>
      <c r="G66" s="397"/>
      <c r="H66" s="127"/>
    </row>
    <row r="67" spans="1:8" ht="15.6" x14ac:dyDescent="0.3">
      <c r="A67" s="364">
        <v>765</v>
      </c>
      <c r="B67" s="383" t="s">
        <v>81</v>
      </c>
      <c r="C67" s="383"/>
      <c r="D67" s="379"/>
      <c r="E67" s="548">
        <v>254</v>
      </c>
      <c r="F67" s="565"/>
      <c r="G67" s="397"/>
      <c r="H67" s="92"/>
    </row>
    <row r="68" spans="1:8" ht="15.6" x14ac:dyDescent="0.3">
      <c r="A68" s="364">
        <v>771</v>
      </c>
      <c r="B68" s="364" t="s">
        <v>82</v>
      </c>
      <c r="C68" s="364"/>
      <c r="D68" s="379"/>
      <c r="E68" s="548">
        <v>359</v>
      </c>
      <c r="F68" s="566"/>
      <c r="G68" s="397"/>
      <c r="H68" s="92"/>
    </row>
    <row r="69" spans="1:8" ht="15.6" x14ac:dyDescent="0.3">
      <c r="A69" s="364">
        <v>773</v>
      </c>
      <c r="B69" s="400" t="s">
        <v>83</v>
      </c>
      <c r="C69" s="400"/>
      <c r="D69" s="387"/>
      <c r="E69" s="548">
        <f>-1909+1045+25374-2043-13779+516</f>
        <v>9204</v>
      </c>
      <c r="F69" s="566"/>
      <c r="G69" s="397"/>
      <c r="H69" s="92"/>
    </row>
    <row r="70" spans="1:8" ht="15.6" x14ac:dyDescent="0.3">
      <c r="A70" s="364">
        <v>776</v>
      </c>
      <c r="B70" s="400" t="s">
        <v>84</v>
      </c>
      <c r="C70" s="400"/>
      <c r="D70" s="379"/>
      <c r="E70" s="548">
        <v>0</v>
      </c>
      <c r="F70" s="567"/>
      <c r="G70" s="397"/>
      <c r="H70" s="92"/>
    </row>
    <row r="71" spans="1:8" ht="15.6" x14ac:dyDescent="0.3">
      <c r="A71" s="364">
        <v>781</v>
      </c>
      <c r="B71" s="212" t="s">
        <v>1177</v>
      </c>
      <c r="C71" s="212"/>
      <c r="D71" s="379"/>
      <c r="E71" s="548">
        <f>26998+163+198</f>
        <v>27359</v>
      </c>
      <c r="F71" s="566"/>
      <c r="G71" s="397"/>
      <c r="H71" s="92"/>
    </row>
    <row r="72" spans="1:8" ht="15.6" x14ac:dyDescent="0.3">
      <c r="A72" s="364">
        <v>783</v>
      </c>
      <c r="B72" s="212" t="s">
        <v>1178</v>
      </c>
      <c r="C72" s="212"/>
      <c r="D72" s="379"/>
      <c r="E72" s="548">
        <v>-15340</v>
      </c>
      <c r="F72" s="566"/>
      <c r="G72" s="397"/>
      <c r="H72" s="92"/>
    </row>
    <row r="73" spans="1:8" s="404" customFormat="1" ht="15.6" x14ac:dyDescent="0.3">
      <c r="A73" s="352">
        <v>785</v>
      </c>
      <c r="B73" s="212" t="s">
        <v>1179</v>
      </c>
      <c r="C73" s="212"/>
      <c r="D73" s="151"/>
      <c r="E73" s="553">
        <f>SUM(E60,E62:E72)</f>
        <v>536852</v>
      </c>
      <c r="F73" s="565"/>
      <c r="G73" s="402"/>
      <c r="H73" s="403"/>
    </row>
    <row r="74" spans="1:8" ht="15.6" x14ac:dyDescent="0.3">
      <c r="A74" s="364">
        <v>786</v>
      </c>
      <c r="B74" s="212" t="s">
        <v>1180</v>
      </c>
      <c r="C74" s="352"/>
      <c r="D74" s="384"/>
      <c r="E74" s="548">
        <f>-1250-386-39-1459</f>
        <v>-3134</v>
      </c>
      <c r="F74" s="564" t="str">
        <f>IF(E74&gt;0,"ERROR: Only Zero or Negative figure can be entered in this cell.","")</f>
        <v/>
      </c>
      <c r="G74" s="397"/>
      <c r="H74" s="127"/>
    </row>
    <row r="75" spans="1:8" ht="15.6" x14ac:dyDescent="0.3">
      <c r="A75" s="364">
        <v>787</v>
      </c>
      <c r="B75" s="212" t="s">
        <v>89</v>
      </c>
      <c r="C75" s="212"/>
      <c r="D75" s="384"/>
      <c r="E75" s="548">
        <v>100</v>
      </c>
      <c r="F75" s="559" t="str">
        <f>IF(E75=0,"WARNING - Positve or Negative figure expected in this cell","")</f>
        <v/>
      </c>
      <c r="G75" s="397"/>
      <c r="H75" s="92"/>
    </row>
    <row r="76" spans="1:8" ht="15.6" x14ac:dyDescent="0.3">
      <c r="A76" s="364">
        <v>791</v>
      </c>
      <c r="B76" s="405" t="s">
        <v>1181</v>
      </c>
      <c r="C76" s="400"/>
      <c r="D76" s="365" t="s">
        <v>1182</v>
      </c>
      <c r="E76" s="554">
        <v>-91551</v>
      </c>
      <c r="F76" s="564" t="str">
        <f>IF(E76&gt;0,"ERROR: Only Zero or Negative figure can be entered in this cell - RG figures should be positive !","")</f>
        <v/>
      </c>
      <c r="G76" s="397"/>
      <c r="H76" s="127"/>
    </row>
    <row r="77" spans="1:8" s="409" customFormat="1" ht="17.399999999999999" x14ac:dyDescent="0.3">
      <c r="A77" s="368">
        <v>795</v>
      </c>
      <c r="B77" s="369" t="s">
        <v>1183</v>
      </c>
      <c r="C77" s="369"/>
      <c r="D77" s="406"/>
      <c r="E77" s="551">
        <f>SUM(E73:E76)</f>
        <v>442267</v>
      </c>
      <c r="F77" s="555"/>
      <c r="G77" s="407"/>
      <c r="H77" s="408"/>
    </row>
    <row r="78" spans="1:8" s="409" customFormat="1" ht="17.399999999999999" x14ac:dyDescent="0.3">
      <c r="A78" s="368"/>
      <c r="B78" s="369"/>
      <c r="C78" s="369"/>
      <c r="D78" s="406"/>
      <c r="E78" s="555"/>
      <c r="F78" s="555"/>
      <c r="G78" s="407"/>
      <c r="H78" s="408"/>
    </row>
    <row r="79" spans="1:8" ht="15.6" x14ac:dyDescent="0.3">
      <c r="A79" s="364">
        <v>797</v>
      </c>
      <c r="B79" s="405" t="s">
        <v>1184</v>
      </c>
      <c r="C79" s="400"/>
      <c r="D79" s="365" t="s">
        <v>1185</v>
      </c>
      <c r="E79" s="554">
        <v>-225890</v>
      </c>
      <c r="F79" s="564" t="str">
        <f>IF(E79&gt;0,"ERROR: Only Zero or Negative figure can be entered in this cell - RG figures should be positve !","")</f>
        <v/>
      </c>
      <c r="G79" s="397"/>
      <c r="H79" s="127"/>
    </row>
    <row r="80" spans="1:8" s="404" customFormat="1" ht="15.6" x14ac:dyDescent="0.3">
      <c r="A80" s="352">
        <v>799</v>
      </c>
      <c r="B80" s="212" t="s">
        <v>1186</v>
      </c>
      <c r="C80" s="212"/>
      <c r="D80" s="406"/>
      <c r="E80" s="553">
        <f>SUM(E77,E79)</f>
        <v>216377</v>
      </c>
      <c r="F80" s="568"/>
      <c r="G80" s="402"/>
      <c r="H80" s="403"/>
    </row>
    <row r="81" spans="1:8" ht="15.6" x14ac:dyDescent="0.3">
      <c r="A81" s="364">
        <v>801</v>
      </c>
      <c r="B81" s="383" t="s">
        <v>96</v>
      </c>
      <c r="C81" s="383"/>
      <c r="D81" s="379"/>
      <c r="E81" s="548">
        <v>0</v>
      </c>
      <c r="F81" s="566"/>
      <c r="G81" s="397"/>
      <c r="H81" s="92"/>
    </row>
    <row r="82" spans="1:8" s="335" customFormat="1" ht="15.6" x14ac:dyDescent="0.3">
      <c r="A82" s="364">
        <v>802</v>
      </c>
      <c r="B82" s="383" t="s">
        <v>1271</v>
      </c>
      <c r="C82" s="383"/>
      <c r="D82" s="379"/>
      <c r="E82" s="548">
        <v>0</v>
      </c>
      <c r="F82" s="569"/>
      <c r="G82" s="415"/>
      <c r="H82" s="416"/>
    </row>
    <row r="83" spans="1:8" ht="15.6" x14ac:dyDescent="0.3">
      <c r="A83" s="364">
        <v>811</v>
      </c>
      <c r="B83" s="383" t="s">
        <v>1188</v>
      </c>
      <c r="C83" s="383"/>
      <c r="D83" s="379"/>
      <c r="E83" s="548">
        <v>0</v>
      </c>
      <c r="F83" s="566"/>
      <c r="G83" s="397"/>
      <c r="H83" s="92"/>
    </row>
    <row r="84" spans="1:8" ht="15.6" x14ac:dyDescent="0.3">
      <c r="A84" s="364">
        <v>815</v>
      </c>
      <c r="B84" s="383" t="s">
        <v>1189</v>
      </c>
      <c r="C84" s="383"/>
      <c r="D84" s="379"/>
      <c r="E84" s="548">
        <f>20+-24+-1205+-224</f>
        <v>-1433</v>
      </c>
      <c r="F84" s="566"/>
      <c r="G84" s="397"/>
      <c r="H84" s="92"/>
    </row>
    <row r="85" spans="1:8" ht="15.6" x14ac:dyDescent="0.3">
      <c r="A85" s="364">
        <v>816</v>
      </c>
      <c r="B85" s="383" t="s">
        <v>1190</v>
      </c>
      <c r="C85" s="383"/>
      <c r="D85" s="379"/>
      <c r="E85" s="548">
        <v>161</v>
      </c>
      <c r="F85" s="561"/>
      <c r="G85" s="397"/>
      <c r="H85" s="92"/>
    </row>
    <row r="86" spans="1:8" ht="15.6" x14ac:dyDescent="0.3">
      <c r="A86" s="364">
        <v>817</v>
      </c>
      <c r="B86" s="383" t="s">
        <v>1191</v>
      </c>
      <c r="C86" s="383"/>
      <c r="D86" s="379"/>
      <c r="E86" s="548">
        <v>-4963</v>
      </c>
      <c r="F86" s="559" t="str">
        <f>IF(E86&gt;-1,"WARNING - Negative figure expected in this cell","")</f>
        <v/>
      </c>
      <c r="G86" s="397"/>
      <c r="H86" s="92"/>
    </row>
    <row r="87" spans="1:8" s="417" customFormat="1" ht="17.399999999999999" x14ac:dyDescent="0.3">
      <c r="A87" s="368">
        <v>830</v>
      </c>
      <c r="B87" s="369" t="s">
        <v>1192</v>
      </c>
      <c r="C87" s="369"/>
      <c r="E87" s="551">
        <f>SUM(E80:E86)</f>
        <v>210142</v>
      </c>
      <c r="F87" s="570" t="str">
        <f>IF(ABS(E87-VLOOKUP($A$22,BRDATA,4,TRUE))&lt;2,"",VLOOKUP($A$22,BRDATA,4,TRUE))</f>
        <v/>
      </c>
      <c r="G87" s="419" t="str">
        <f>IF(ABS(E87-VLOOKUP($A$22,BRDATA,4,TRUE))&lt;2,"","BR cross check error - please refer to the RS notes.")</f>
        <v/>
      </c>
      <c r="H87" s="375"/>
    </row>
    <row r="88" spans="1:8" s="417" customFormat="1" ht="17.399999999999999" x14ac:dyDescent="0.3">
      <c r="A88" s="368"/>
      <c r="B88" s="369"/>
      <c r="C88" s="369"/>
      <c r="E88" s="555"/>
      <c r="F88" s="570"/>
      <c r="G88" s="419"/>
      <c r="H88" s="375"/>
    </row>
    <row r="89" spans="1:8" ht="15.6" x14ac:dyDescent="0.3">
      <c r="A89" s="364">
        <v>851</v>
      </c>
      <c r="B89" s="364" t="s">
        <v>102</v>
      </c>
      <c r="C89" s="364"/>
      <c r="D89" s="387"/>
      <c r="E89" s="548">
        <v>-17579</v>
      </c>
      <c r="F89" s="561" t="str">
        <f>IF(ABS(E89-VLOOKUP($A$22,BRDATA,5,TRUE))&lt;2,"",VLOOKUP($A$22,BRDATA,5,TRUE))</f>
        <v/>
      </c>
      <c r="G89" s="386" t="str">
        <f>IF(ABS(E89-VLOOKUP($A$22,BRDATA,5,TRUE))&lt;2,"","BR cross check error - please refer to the RS notes.")</f>
        <v/>
      </c>
      <c r="H89" s="127"/>
    </row>
    <row r="90" spans="1:8" ht="15.6" x14ac:dyDescent="0.3">
      <c r="A90" s="364">
        <v>856</v>
      </c>
      <c r="B90" s="400" t="s">
        <v>103</v>
      </c>
      <c r="C90" s="400"/>
      <c r="D90" s="387"/>
      <c r="E90" s="548">
        <v>0</v>
      </c>
      <c r="F90" s="561" t="str">
        <f>IF(ABS(E90-VLOOKUP($A$22,BRDATA,6,TRUE))&lt;2,"",VLOOKUP($A$22,BRDATA,6,TRUE))</f>
        <v/>
      </c>
      <c r="G90" s="386" t="str">
        <f>IF(ABS(E90-VLOOKUP($A$22,BRDATA,6,TRUE))&lt;2,"","BR cross check error - please refer to the RS notes.")</f>
        <v/>
      </c>
      <c r="H90" s="127"/>
    </row>
    <row r="91" spans="1:8" ht="15.6" x14ac:dyDescent="0.3">
      <c r="A91" s="364">
        <v>858</v>
      </c>
      <c r="B91" s="400" t="s">
        <v>104</v>
      </c>
      <c r="C91" s="400"/>
      <c r="D91" s="387"/>
      <c r="E91" s="548">
        <v>0</v>
      </c>
      <c r="F91" s="561" t="str">
        <f>IF(ABS(E91-VLOOKUP($A$22,BRDATA,7,TRUE))&lt;2,"",VLOOKUP($A$22,BRDATA,7,TRUE))</f>
        <v/>
      </c>
      <c r="G91" s="386" t="str">
        <f>IF(ABS(E91-VLOOKUP($A$22,BRDATA,7,TRUE))&lt;2,"","BR cross check error - please refer to the RS notes.")</f>
        <v/>
      </c>
      <c r="H91" s="92"/>
    </row>
    <row r="92" spans="1:8" ht="15.6" x14ac:dyDescent="0.3">
      <c r="A92" s="364">
        <v>870</v>
      </c>
      <c r="B92" s="400" t="s">
        <v>105</v>
      </c>
      <c r="C92" s="400"/>
      <c r="D92" s="387"/>
      <c r="E92" s="548">
        <v>-91064</v>
      </c>
      <c r="F92" s="561" t="str">
        <f>IF(ABS(E92-VLOOKUP($A$22,BRDATA,8,TRUE))&lt;2,"",VLOOKUP($A$22,BRDATA,8,TRUE))</f>
        <v/>
      </c>
      <c r="G92" s="386" t="str">
        <f>IF(ABS(E92-VLOOKUP($A$22,BRDATA,8,TRUE))&lt;2,"","BR cross check error - please refer to the RS notes.")</f>
        <v/>
      </c>
      <c r="H92" s="147"/>
    </row>
    <row r="93" spans="1:8" ht="15.6" x14ac:dyDescent="0.3">
      <c r="A93" s="364">
        <v>880</v>
      </c>
      <c r="B93" s="400" t="s">
        <v>106</v>
      </c>
      <c r="C93" s="400"/>
      <c r="D93" s="379"/>
      <c r="E93" s="548">
        <v>-368</v>
      </c>
      <c r="F93" s="561" t="str">
        <f>IF(ABS(E93-VLOOKUP($A$22,BRDATA,9,TRUE))&lt;2,"",VLOOKUP($A$22,BRDATA,9,TRUE))</f>
        <v/>
      </c>
      <c r="G93" s="386" t="str">
        <f>IF(ABS(E93-VLOOKUP($A$22,BRDATA,9,TRUE))&lt;2,"","BR cross check error - please refer to the RS notes.")</f>
        <v/>
      </c>
      <c r="H93" s="93"/>
    </row>
    <row r="94" spans="1:8" s="417" customFormat="1" ht="17.25" customHeight="1" x14ac:dyDescent="0.3">
      <c r="A94" s="368">
        <v>890</v>
      </c>
      <c r="B94" s="369" t="s">
        <v>1193</v>
      </c>
      <c r="C94" s="369"/>
      <c r="E94" s="551">
        <f>SUM(E87,E89:E93)</f>
        <v>101131</v>
      </c>
      <c r="F94" s="570" t="str">
        <f>IF(ABS(E94-VLOOKUP($A$22,BRDATA,10,TRUE))&lt;2,"",VLOOKUP($A$22,BRDATA,10,TRUE))</f>
        <v/>
      </c>
      <c r="G94" s="419" t="str">
        <f>IF(ABS(E94-VLOOKUP($A$22,BRDATA,10,TRUE))&lt;2,"","BR cross check error - please refer to the RS notes.")</f>
        <v/>
      </c>
      <c r="H94" s="375"/>
    </row>
    <row r="95" spans="1:8" ht="16.2" thickBot="1" x14ac:dyDescent="0.35">
      <c r="A95" s="420"/>
      <c r="B95" s="421" t="s">
        <v>108</v>
      </c>
      <c r="C95" s="421"/>
      <c r="D95" s="422"/>
      <c r="E95" s="571"/>
      <c r="F95" s="572"/>
      <c r="G95" s="423"/>
      <c r="H95" s="75"/>
    </row>
    <row r="96" spans="1:8" ht="15.6" x14ac:dyDescent="0.3">
      <c r="A96" s="425"/>
      <c r="B96" s="150"/>
      <c r="C96" s="150"/>
      <c r="D96" s="151"/>
      <c r="E96" s="612"/>
      <c r="F96" s="614"/>
      <c r="G96" s="32"/>
      <c r="H96" s="75"/>
    </row>
    <row r="97" spans="1:9" ht="17.399999999999999" x14ac:dyDescent="0.3">
      <c r="A97" s="381" t="s">
        <v>1194</v>
      </c>
      <c r="B97" s="352"/>
      <c r="C97" s="352"/>
      <c r="D97" s="52"/>
      <c r="E97" s="613"/>
      <c r="F97" s="613"/>
      <c r="G97" s="32"/>
      <c r="H97" s="75"/>
    </row>
    <row r="98" spans="1:9" ht="19.5" customHeight="1" x14ac:dyDescent="0.3">
      <c r="A98" s="426"/>
      <c r="B98" s="379"/>
      <c r="C98" s="379"/>
      <c r="D98" s="156"/>
      <c r="E98" s="614" t="s">
        <v>1272</v>
      </c>
      <c r="F98" s="614" t="s">
        <v>1273</v>
      </c>
      <c r="G98" s="600" t="s">
        <v>1274</v>
      </c>
      <c r="H98" s="427"/>
    </row>
    <row r="99" spans="1:9" ht="26.25" customHeight="1" x14ac:dyDescent="0.3">
      <c r="A99" s="426"/>
      <c r="B99" s="379"/>
      <c r="C99" s="379"/>
      <c r="D99" s="156"/>
      <c r="E99" s="615"/>
      <c r="F99" s="615"/>
      <c r="G99" s="616"/>
      <c r="H99" s="427"/>
    </row>
    <row r="100" spans="1:9" ht="19.5" customHeight="1" x14ac:dyDescent="0.3">
      <c r="A100" s="426"/>
      <c r="B100" s="379"/>
      <c r="C100" s="379"/>
      <c r="D100" s="156"/>
      <c r="E100" s="573" t="s">
        <v>1153</v>
      </c>
      <c r="F100" s="573" t="s">
        <v>1153</v>
      </c>
      <c r="G100" s="428" t="s">
        <v>1153</v>
      </c>
      <c r="H100" s="427"/>
    </row>
    <row r="101" spans="1:9" ht="17.25" customHeight="1" x14ac:dyDescent="0.3">
      <c r="A101" s="429"/>
      <c r="B101" s="430"/>
      <c r="C101" s="430"/>
      <c r="D101" s="156"/>
      <c r="E101" s="574"/>
      <c r="F101" s="549"/>
      <c r="G101" s="245"/>
      <c r="H101" s="32"/>
    </row>
    <row r="102" spans="1:9" ht="15.6" x14ac:dyDescent="0.3">
      <c r="A102" s="374">
        <v>911</v>
      </c>
      <c r="B102" s="383" t="s">
        <v>1197</v>
      </c>
      <c r="C102" s="383"/>
      <c r="D102" s="379"/>
      <c r="E102" s="548">
        <v>0</v>
      </c>
      <c r="F102" s="575"/>
      <c r="G102" s="556">
        <f>SUM(E102,E83)</f>
        <v>0</v>
      </c>
      <c r="H102" s="431"/>
      <c r="I102" s="75"/>
    </row>
    <row r="103" spans="1:9" ht="15.6" x14ac:dyDescent="0.3">
      <c r="A103" s="374">
        <v>915</v>
      </c>
      <c r="B103" s="383" t="s">
        <v>1198</v>
      </c>
      <c r="C103" s="383"/>
      <c r="D103" s="379"/>
      <c r="E103" s="548">
        <v>0</v>
      </c>
      <c r="F103" s="575"/>
      <c r="G103" s="556">
        <f>SUM(E103,E84)</f>
        <v>-1433</v>
      </c>
      <c r="H103" s="431"/>
      <c r="I103" s="75"/>
    </row>
    <row r="104" spans="1:9" ht="15.6" x14ac:dyDescent="0.3">
      <c r="A104" s="374">
        <v>916</v>
      </c>
      <c r="B104" s="383" t="s">
        <v>1199</v>
      </c>
      <c r="C104" s="383"/>
      <c r="D104" s="379"/>
      <c r="E104" s="548">
        <v>0</v>
      </c>
      <c r="F104" s="576"/>
      <c r="G104" s="556">
        <f>SUM(E104,E85)</f>
        <v>161</v>
      </c>
      <c r="H104" s="431"/>
      <c r="I104" s="75"/>
    </row>
    <row r="105" spans="1:9" ht="15.6" x14ac:dyDescent="0.3">
      <c r="A105" s="374">
        <v>917</v>
      </c>
      <c r="B105" s="383" t="s">
        <v>1200</v>
      </c>
      <c r="C105" s="383"/>
      <c r="D105" s="379"/>
      <c r="E105" s="548">
        <v>0</v>
      </c>
      <c r="F105" s="577">
        <v>0</v>
      </c>
      <c r="G105" s="556">
        <f>SUM(E105,E86,F105)</f>
        <v>-4963</v>
      </c>
      <c r="H105" s="432"/>
      <c r="I105" s="75"/>
    </row>
    <row r="106" spans="1:9" ht="15" x14ac:dyDescent="0.25">
      <c r="A106" s="374">
        <v>920</v>
      </c>
      <c r="B106" s="364" t="s">
        <v>115</v>
      </c>
      <c r="C106" s="364"/>
      <c r="D106" s="379"/>
      <c r="E106" s="548">
        <v>0</v>
      </c>
      <c r="F106" s="578"/>
      <c r="G106" s="380"/>
      <c r="H106" s="427"/>
      <c r="I106" s="75"/>
    </row>
    <row r="107" spans="1:9" ht="15.6" x14ac:dyDescent="0.3">
      <c r="A107" s="433" t="s">
        <v>1201</v>
      </c>
      <c r="B107" s="151"/>
      <c r="C107" s="151"/>
      <c r="D107" s="151"/>
      <c r="E107" s="579"/>
      <c r="F107" s="579"/>
      <c r="G107" s="427"/>
    </row>
    <row r="108" spans="1:9" ht="15.6" x14ac:dyDescent="0.3">
      <c r="A108" s="426"/>
      <c r="B108" s="151"/>
      <c r="C108" s="151"/>
      <c r="D108" s="151"/>
      <c r="E108" s="579"/>
      <c r="F108" s="579"/>
      <c r="G108" s="427"/>
    </row>
    <row r="109" spans="1:9" ht="17.25" customHeight="1" x14ac:dyDescent="0.3">
      <c r="A109" s="417" t="s">
        <v>1150</v>
      </c>
      <c r="C109" s="430"/>
      <c r="D109" s="156"/>
      <c r="E109" s="580"/>
      <c r="F109" s="579"/>
      <c r="G109" s="427"/>
    </row>
    <row r="110" spans="1:9" ht="17.25" customHeight="1" x14ac:dyDescent="0.3">
      <c r="A110" s="429"/>
      <c r="B110" s="430"/>
      <c r="C110" s="430"/>
      <c r="D110" s="156"/>
      <c r="E110" s="574" t="s">
        <v>1153</v>
      </c>
      <c r="F110" s="579"/>
      <c r="G110" s="427"/>
    </row>
    <row r="111" spans="1:9" ht="15" x14ac:dyDescent="0.25">
      <c r="A111" s="374">
        <v>931</v>
      </c>
      <c r="B111" s="374" t="s">
        <v>117</v>
      </c>
      <c r="C111" s="374"/>
      <c r="D111" s="434"/>
      <c r="E111" s="548">
        <f>11595+28</f>
        <v>11623</v>
      </c>
      <c r="F111" s="579"/>
      <c r="G111" s="427"/>
    </row>
    <row r="112" spans="1:9" ht="15" x14ac:dyDescent="0.25">
      <c r="A112" s="374">
        <v>933</v>
      </c>
      <c r="B112" s="383" t="s">
        <v>119</v>
      </c>
      <c r="C112" s="383"/>
      <c r="D112" s="434"/>
      <c r="E112" s="548">
        <v>2106</v>
      </c>
      <c r="F112" s="579"/>
      <c r="G112" s="427"/>
    </row>
    <row r="113" spans="1:8" ht="15" x14ac:dyDescent="0.25">
      <c r="A113" s="374">
        <v>934</v>
      </c>
      <c r="B113" s="383" t="s">
        <v>120</v>
      </c>
      <c r="C113" s="383"/>
      <c r="D113" s="434"/>
      <c r="E113" s="548">
        <v>2298</v>
      </c>
      <c r="F113" s="579"/>
      <c r="G113" s="427"/>
    </row>
    <row r="114" spans="1:8" ht="15" x14ac:dyDescent="0.25">
      <c r="A114" s="374">
        <v>935</v>
      </c>
      <c r="B114" s="383" t="s">
        <v>1275</v>
      </c>
      <c r="C114" s="383"/>
      <c r="D114" s="434"/>
      <c r="E114" s="548">
        <v>-2043</v>
      </c>
      <c r="F114" s="579"/>
      <c r="G114" s="427"/>
    </row>
    <row r="115" spans="1:8" s="437" customFormat="1" ht="17.25" customHeight="1" x14ac:dyDescent="0.3">
      <c r="A115" s="352">
        <v>939</v>
      </c>
      <c r="B115" s="500" t="s">
        <v>1276</v>
      </c>
      <c r="C115" s="435"/>
      <c r="D115" s="52"/>
      <c r="E115" s="553">
        <f>SUM(E111:E114)</f>
        <v>13984</v>
      </c>
      <c r="F115" s="564" t="str">
        <f>IF(E115=F41,"","ERROR: The Total Capital Charges must equal line 699 column 2.")</f>
        <v/>
      </c>
      <c r="G115" s="436"/>
    </row>
    <row r="116" spans="1:8" ht="17.25" customHeight="1" x14ac:dyDescent="0.3">
      <c r="A116" s="438" t="s">
        <v>1203</v>
      </c>
      <c r="B116" s="439"/>
      <c r="C116" s="439"/>
      <c r="D116" s="379"/>
      <c r="E116" s="560"/>
      <c r="F116" s="560"/>
      <c r="G116" s="427"/>
    </row>
    <row r="117" spans="1:8" ht="15.6" x14ac:dyDescent="0.3">
      <c r="A117" s="440"/>
      <c r="B117" s="32"/>
      <c r="C117" s="32"/>
      <c r="D117" s="379"/>
      <c r="E117" s="560"/>
      <c r="F117" s="560"/>
      <c r="G117" s="32"/>
      <c r="H117" s="75"/>
    </row>
    <row r="118" spans="1:8" ht="15" x14ac:dyDescent="0.25">
      <c r="A118" s="426"/>
      <c r="B118" s="32"/>
      <c r="C118" s="32"/>
      <c r="D118" s="379"/>
      <c r="E118" s="560"/>
      <c r="F118" s="560"/>
      <c r="G118" s="32"/>
      <c r="H118" s="75"/>
    </row>
    <row r="119" spans="1:8" ht="17.399999999999999" x14ac:dyDescent="0.3">
      <c r="A119" s="368" t="s">
        <v>1204</v>
      </c>
      <c r="C119" s="429"/>
      <c r="D119" s="379"/>
      <c r="E119" s="560"/>
      <c r="F119" s="560"/>
      <c r="G119" s="32"/>
      <c r="H119" s="75"/>
    </row>
    <row r="120" spans="1:8" ht="15.6" x14ac:dyDescent="0.3">
      <c r="A120" s="8" t="s">
        <v>124</v>
      </c>
      <c r="B120" s="211"/>
      <c r="C120" s="441"/>
      <c r="D120" s="9"/>
      <c r="E120" s="617" t="s">
        <v>1149</v>
      </c>
      <c r="F120" s="617" t="s">
        <v>1205</v>
      </c>
      <c r="G120" s="32"/>
      <c r="H120" s="75"/>
    </row>
    <row r="121" spans="1:8" ht="15" x14ac:dyDescent="0.25">
      <c r="A121" s="442"/>
      <c r="B121" s="32"/>
      <c r="C121" s="32"/>
      <c r="D121" s="379"/>
      <c r="E121" s="618"/>
      <c r="F121" s="618"/>
      <c r="G121" s="32"/>
      <c r="H121" s="75"/>
    </row>
    <row r="122" spans="1:8" ht="15.6" x14ac:dyDescent="0.3">
      <c r="A122" s="212"/>
      <c r="B122" s="429"/>
      <c r="C122" s="429"/>
      <c r="D122" s="379"/>
      <c r="E122" s="618"/>
      <c r="F122" s="618"/>
      <c r="G122" s="32"/>
      <c r="H122" s="75"/>
    </row>
    <row r="123" spans="1:8" ht="15.6" x14ac:dyDescent="0.3">
      <c r="A123" s="212"/>
      <c r="B123" s="52"/>
      <c r="C123" s="52"/>
      <c r="D123" s="379"/>
      <c r="E123" s="618"/>
      <c r="F123" s="618"/>
      <c r="G123" s="32"/>
      <c r="H123" s="75"/>
    </row>
    <row r="124" spans="1:8" ht="9.75" customHeight="1" x14ac:dyDescent="0.3">
      <c r="A124" s="212"/>
      <c r="B124" s="52"/>
      <c r="C124" s="52"/>
      <c r="D124" s="379"/>
      <c r="E124" s="536"/>
      <c r="F124" s="581"/>
      <c r="G124" s="32"/>
      <c r="H124" s="75"/>
    </row>
    <row r="125" spans="1:8" ht="15.6" x14ac:dyDescent="0.3">
      <c r="A125" s="212"/>
      <c r="B125" s="52"/>
      <c r="C125" s="52"/>
      <c r="D125" s="379"/>
      <c r="E125" s="574" t="s">
        <v>1153</v>
      </c>
      <c r="F125" s="574" t="s">
        <v>1153</v>
      </c>
      <c r="G125" s="32"/>
      <c r="H125" s="75"/>
    </row>
    <row r="126" spans="1:8" ht="15.75" customHeight="1" x14ac:dyDescent="0.3">
      <c r="A126" s="212"/>
      <c r="B126" s="52"/>
      <c r="C126" s="52"/>
      <c r="D126" s="379"/>
      <c r="E126" s="582" t="s">
        <v>24</v>
      </c>
      <c r="F126" s="574" t="s">
        <v>1154</v>
      </c>
      <c r="G126" s="32"/>
      <c r="H126" s="75"/>
    </row>
    <row r="127" spans="1:8" ht="6" customHeight="1" x14ac:dyDescent="0.3">
      <c r="A127" s="212"/>
      <c r="B127" s="52"/>
      <c r="C127" s="52"/>
      <c r="D127" s="379"/>
      <c r="E127" s="582"/>
      <c r="F127" s="574"/>
      <c r="G127" s="32"/>
      <c r="H127" s="75"/>
    </row>
    <row r="128" spans="1:8" ht="15.6" x14ac:dyDescent="0.3">
      <c r="A128" s="374">
        <v>961</v>
      </c>
      <c r="B128" s="212" t="str">
        <f t="shared" ref="B128:B137" si="0">B29</f>
        <v>Education services</v>
      </c>
      <c r="C128" s="383"/>
      <c r="D128" s="394" t="s">
        <v>1206</v>
      </c>
      <c r="E128" s="554">
        <f t="shared" ref="E128:E137" si="1">E29</f>
        <v>220017</v>
      </c>
      <c r="F128" s="583">
        <v>220198</v>
      </c>
      <c r="G128" s="208" t="str">
        <f>IF(AND(E128=0,F128=0),"",IF(AND(E128=0,F128&lt;&gt;0),"&lt;&lt;WARNING: Col 2 - Zero entry expected as col 1 is zero.&gt;&gt;",IF(AND(E128&lt;&gt;0,F128=0),"&gt;&gt;&gt;WARNING: Col 2 - Non-zero entry expected as col 1 is non-zero!&lt;&lt;&lt;","")))</f>
        <v/>
      </c>
      <c r="H128" s="75"/>
    </row>
    <row r="129" spans="1:8" ht="15.6" x14ac:dyDescent="0.3">
      <c r="A129" s="374">
        <v>962</v>
      </c>
      <c r="B129" s="212" t="str">
        <f t="shared" si="0"/>
        <v>Highways, roads and transport services</v>
      </c>
      <c r="C129" s="383"/>
      <c r="D129" s="394" t="s">
        <v>1207</v>
      </c>
      <c r="E129" s="554">
        <f t="shared" si="1"/>
        <v>11505</v>
      </c>
      <c r="F129" s="583">
        <v>11461</v>
      </c>
      <c r="G129" s="208" t="str">
        <f t="shared" ref="G129:G142" si="2">IF(AND(E129=0,F129=0),"",IF(AND(E129=0,F129&lt;&gt;0),"&lt;&lt;WARNING: Col 2 - Zero entry expected as col 1 is zero.&gt;&gt;",IF(AND(E129&lt;&gt;0,F129=0),"&gt;&gt;&gt;WARNING: Col 2 - Non-zero entry expected as col 1 is non-zero!&lt;&lt;&lt;","")))</f>
        <v/>
      </c>
      <c r="H129" s="75"/>
    </row>
    <row r="130" spans="1:8" ht="15.6" x14ac:dyDescent="0.3">
      <c r="A130" s="374">
        <v>963</v>
      </c>
      <c r="B130" s="212" t="str">
        <f t="shared" si="0"/>
        <v>Social services</v>
      </c>
      <c r="C130" s="383"/>
      <c r="D130" s="394" t="s">
        <v>1208</v>
      </c>
      <c r="E130" s="554">
        <f t="shared" si="1"/>
        <v>98216</v>
      </c>
      <c r="F130" s="583">
        <v>94828</v>
      </c>
      <c r="G130" s="208" t="str">
        <f t="shared" si="2"/>
        <v/>
      </c>
      <c r="H130" s="75"/>
    </row>
    <row r="131" spans="1:8" ht="15.6" x14ac:dyDescent="0.3">
      <c r="A131" s="374">
        <v>964</v>
      </c>
      <c r="B131" s="212" t="str">
        <f t="shared" si="0"/>
        <v>Housing services (GFRA only)</v>
      </c>
      <c r="C131" s="383"/>
      <c r="D131" s="394" t="s">
        <v>1209</v>
      </c>
      <c r="E131" s="554">
        <f t="shared" si="1"/>
        <v>9721</v>
      </c>
      <c r="F131" s="583">
        <v>9705</v>
      </c>
      <c r="G131" s="208" t="str">
        <f t="shared" si="2"/>
        <v/>
      </c>
      <c r="H131" s="75"/>
    </row>
    <row r="132" spans="1:8" ht="15.6" x14ac:dyDescent="0.3">
      <c r="A132" s="374">
        <v>965</v>
      </c>
      <c r="B132" s="396" t="str">
        <f t="shared" si="0"/>
        <v>Cultural and related services</v>
      </c>
      <c r="C132" s="383"/>
      <c r="D132" s="394" t="s">
        <v>1210</v>
      </c>
      <c r="E132" s="554">
        <f t="shared" si="1"/>
        <v>321</v>
      </c>
      <c r="F132" s="583">
        <v>321</v>
      </c>
      <c r="G132" s="208" t="str">
        <f t="shared" si="2"/>
        <v/>
      </c>
      <c r="H132" s="75"/>
    </row>
    <row r="133" spans="1:8" ht="15.6" x14ac:dyDescent="0.3">
      <c r="A133" s="374">
        <v>966</v>
      </c>
      <c r="B133" s="396" t="str">
        <f t="shared" si="0"/>
        <v>Environmental services</v>
      </c>
      <c r="C133" s="383"/>
      <c r="D133" s="394" t="s">
        <v>1211</v>
      </c>
      <c r="E133" s="554">
        <f t="shared" si="1"/>
        <v>22630</v>
      </c>
      <c r="F133" s="583">
        <f>22242+-63</f>
        <v>22179</v>
      </c>
      <c r="G133" s="208" t="str">
        <f t="shared" si="2"/>
        <v/>
      </c>
      <c r="H133" s="75"/>
    </row>
    <row r="134" spans="1:8" ht="15.6" x14ac:dyDescent="0.3">
      <c r="A134" s="374">
        <v>967</v>
      </c>
      <c r="B134" s="396" t="str">
        <f t="shared" si="0"/>
        <v>Planning and development services</v>
      </c>
      <c r="C134" s="383"/>
      <c r="D134" s="394" t="s">
        <v>1212</v>
      </c>
      <c r="E134" s="554">
        <f t="shared" si="1"/>
        <v>5574</v>
      </c>
      <c r="F134" s="583">
        <v>5201</v>
      </c>
      <c r="G134" s="208" t="str">
        <f t="shared" si="2"/>
        <v/>
      </c>
      <c r="H134" s="75"/>
    </row>
    <row r="135" spans="1:8" ht="15.6" x14ac:dyDescent="0.3">
      <c r="A135" s="374">
        <v>971</v>
      </c>
      <c r="B135" s="212" t="str">
        <f t="shared" si="0"/>
        <v>Police services</v>
      </c>
      <c r="C135" s="383"/>
      <c r="D135" s="394" t="s">
        <v>1213</v>
      </c>
      <c r="E135" s="554">
        <f t="shared" si="1"/>
        <v>0</v>
      </c>
      <c r="F135" s="583">
        <v>0</v>
      </c>
      <c r="G135" s="208" t="str">
        <f t="shared" si="2"/>
        <v/>
      </c>
      <c r="H135" s="75"/>
    </row>
    <row r="136" spans="1:8" ht="15.6" x14ac:dyDescent="0.3">
      <c r="A136" s="374">
        <v>972</v>
      </c>
      <c r="B136" s="212" t="str">
        <f t="shared" si="0"/>
        <v>Fire and rescue services</v>
      </c>
      <c r="C136" s="383"/>
      <c r="D136" s="394" t="s">
        <v>1214</v>
      </c>
      <c r="E136" s="554">
        <f t="shared" si="1"/>
        <v>0</v>
      </c>
      <c r="F136" s="583">
        <v>0</v>
      </c>
      <c r="G136" s="208" t="str">
        <f t="shared" si="2"/>
        <v/>
      </c>
      <c r="H136" s="75"/>
    </row>
    <row r="137" spans="1:8" ht="15.6" x14ac:dyDescent="0.3">
      <c r="A137" s="374">
        <v>973</v>
      </c>
      <c r="B137" s="212" t="str">
        <f t="shared" si="0"/>
        <v>Court services</v>
      </c>
      <c r="C137" s="383"/>
      <c r="D137" s="394" t="s">
        <v>1215</v>
      </c>
      <c r="E137" s="554">
        <f t="shared" si="1"/>
        <v>153</v>
      </c>
      <c r="F137" s="583">
        <f>-305+454</f>
        <v>149</v>
      </c>
      <c r="G137" s="208" t="str">
        <f t="shared" si="2"/>
        <v/>
      </c>
      <c r="H137" s="75"/>
    </row>
    <row r="138" spans="1:8" ht="15.6" x14ac:dyDescent="0.3">
      <c r="A138" s="374">
        <v>975</v>
      </c>
      <c r="B138" s="212" t="s">
        <v>1277</v>
      </c>
      <c r="C138" s="383"/>
      <c r="D138" s="11" t="s">
        <v>1278</v>
      </c>
      <c r="E138" s="554">
        <f>E39-E139</f>
        <v>12982</v>
      </c>
      <c r="F138" s="583">
        <v>12447</v>
      </c>
      <c r="G138" s="208" t="str">
        <f t="shared" si="2"/>
        <v/>
      </c>
      <c r="H138" s="75"/>
    </row>
    <row r="139" spans="1:8" ht="15.6" x14ac:dyDescent="0.3">
      <c r="A139" s="374">
        <v>976</v>
      </c>
      <c r="B139" s="383" t="s">
        <v>1279</v>
      </c>
      <c r="C139" s="11"/>
      <c r="D139" s="365" t="s">
        <v>1280</v>
      </c>
      <c r="E139" s="554">
        <v>500</v>
      </c>
      <c r="F139" s="583">
        <v>1719</v>
      </c>
      <c r="G139" s="208" t="str">
        <f t="shared" si="2"/>
        <v/>
      </c>
      <c r="H139" s="75"/>
    </row>
    <row r="140" spans="1:8" ht="15.6" x14ac:dyDescent="0.3">
      <c r="A140" s="374">
        <v>978</v>
      </c>
      <c r="B140" s="212" t="str">
        <f>B40</f>
        <v>Other services</v>
      </c>
      <c r="C140" s="383"/>
      <c r="D140" s="394" t="s">
        <v>1217</v>
      </c>
      <c r="E140" s="554">
        <f>E40</f>
        <v>39501</v>
      </c>
      <c r="F140" s="583">
        <f>39426-18</f>
        <v>39408</v>
      </c>
      <c r="G140" s="208" t="str">
        <f t="shared" si="2"/>
        <v/>
      </c>
      <c r="H140" s="75"/>
    </row>
    <row r="141" spans="1:8" ht="15.6" x14ac:dyDescent="0.3">
      <c r="A141" s="374">
        <v>981</v>
      </c>
      <c r="B141" s="212" t="str">
        <f>B57</f>
        <v>External Trading Accounts net surplus(-)/ deficit(+)</v>
      </c>
      <c r="C141" s="383"/>
      <c r="D141" s="394" t="s">
        <v>1218</v>
      </c>
      <c r="E141" s="554">
        <f>E57</f>
        <v>-1153</v>
      </c>
      <c r="F141" s="583">
        <v>-1184</v>
      </c>
      <c r="G141" s="208" t="str">
        <f t="shared" si="2"/>
        <v/>
      </c>
      <c r="H141" s="75"/>
    </row>
    <row r="142" spans="1:8" ht="15.6" x14ac:dyDescent="0.3">
      <c r="A142" s="374">
        <v>982</v>
      </c>
      <c r="B142" s="212" t="str">
        <f>B58</f>
        <v>Internal Trading Accounts net surplus(-)/ deficit(+)</v>
      </c>
      <c r="C142" s="383"/>
      <c r="D142" s="394" t="s">
        <v>1219</v>
      </c>
      <c r="E142" s="554">
        <f>E58</f>
        <v>241</v>
      </c>
      <c r="F142" s="583">
        <v>-1087</v>
      </c>
      <c r="G142" s="208" t="str">
        <f t="shared" si="2"/>
        <v/>
      </c>
      <c r="H142" s="75"/>
    </row>
    <row r="143" spans="1:8" ht="15.6" x14ac:dyDescent="0.3">
      <c r="A143" s="374">
        <v>986</v>
      </c>
      <c r="B143" s="212" t="str">
        <f>B75</f>
        <v>Pensions interest cost and expected return on pensions assets</v>
      </c>
      <c r="C143" s="383"/>
      <c r="D143" s="394" t="s">
        <v>1220</v>
      </c>
      <c r="E143" s="554">
        <f>E75</f>
        <v>100</v>
      </c>
      <c r="F143" s="584"/>
      <c r="G143" s="245"/>
      <c r="H143" s="75"/>
    </row>
    <row r="144" spans="1:8" ht="15.6" x14ac:dyDescent="0.3">
      <c r="A144" s="374">
        <v>987</v>
      </c>
      <c r="B144" s="212" t="str">
        <f>B86</f>
        <v>Appropriations to(+)/ from(-) pensions reserve</v>
      </c>
      <c r="C144" s="383"/>
      <c r="D144" s="394" t="s">
        <v>1221</v>
      </c>
      <c r="E144" s="554">
        <f>E86</f>
        <v>-4963</v>
      </c>
      <c r="F144" s="585"/>
      <c r="G144" s="245"/>
      <c r="H144" s="75"/>
    </row>
    <row r="145" spans="1:8" s="437" customFormat="1" ht="15.6" x14ac:dyDescent="0.3">
      <c r="A145" s="352">
        <v>989</v>
      </c>
      <c r="B145" s="212" t="s">
        <v>1222</v>
      </c>
      <c r="C145" s="212"/>
      <c r="E145" s="553">
        <f>SUM(E128:E144)</f>
        <v>415345</v>
      </c>
      <c r="F145" s="553">
        <f>SUM(F128:F142)</f>
        <v>415345</v>
      </c>
      <c r="G145" s="208" t="str">
        <f>IF(E145=F145,"","WARNING: The Total line 989 column 2,  must equal line 989 column 1.")</f>
        <v/>
      </c>
      <c r="H145" s="444"/>
    </row>
    <row r="146" spans="1:8" ht="15.6" x14ac:dyDescent="0.3">
      <c r="A146" s="438" t="s">
        <v>1223</v>
      </c>
      <c r="B146" s="445"/>
      <c r="C146" s="445"/>
      <c r="D146" s="445"/>
      <c r="E146" s="32"/>
      <c r="F146" s="210"/>
      <c r="G146" s="32"/>
      <c r="H146" s="75"/>
    </row>
    <row r="147" spans="1:8" ht="15" x14ac:dyDescent="0.25">
      <c r="A147" s="446"/>
      <c r="B147" s="9"/>
      <c r="C147" s="9"/>
      <c r="D147" s="32"/>
      <c r="E147" s="32"/>
      <c r="F147" s="32"/>
      <c r="G147" s="379"/>
      <c r="H147" s="75"/>
    </row>
    <row r="148" spans="1:8" ht="15" x14ac:dyDescent="0.25">
      <c r="A148" s="446"/>
      <c r="B148" s="32"/>
      <c r="C148" s="32"/>
      <c r="D148" s="379"/>
      <c r="E148" s="379"/>
      <c r="F148" s="379"/>
      <c r="G148" s="379"/>
      <c r="H148" s="75"/>
    </row>
    <row r="149" spans="1:8" ht="15.6" x14ac:dyDescent="0.3">
      <c r="A149" s="212" t="s">
        <v>128</v>
      </c>
      <c r="C149" s="212"/>
      <c r="D149" s="213"/>
      <c r="E149" s="379"/>
      <c r="F149" s="379"/>
      <c r="G149" s="379"/>
    </row>
    <row r="150" spans="1:8" ht="15" x14ac:dyDescent="0.25">
      <c r="A150" s="446"/>
      <c r="B150" s="379"/>
      <c r="C150" s="379"/>
      <c r="D150" s="379"/>
      <c r="E150" s="379"/>
      <c r="F150" s="379"/>
      <c r="G150" s="379"/>
    </row>
    <row r="151" spans="1:8" ht="15.6" x14ac:dyDescent="0.3">
      <c r="A151" s="594" t="s">
        <v>129</v>
      </c>
      <c r="B151" s="595"/>
      <c r="C151" s="447" t="s">
        <v>130</v>
      </c>
      <c r="D151" s="596" t="s">
        <v>131</v>
      </c>
      <c r="E151" s="597"/>
      <c r="F151" s="597"/>
      <c r="G151" s="379"/>
    </row>
    <row r="152" spans="1:8" ht="15.6" x14ac:dyDescent="0.3">
      <c r="A152" s="590"/>
      <c r="B152" s="591"/>
      <c r="C152" s="448"/>
      <c r="D152" s="592"/>
      <c r="E152" s="593"/>
      <c r="F152" s="593"/>
      <c r="G152" s="379"/>
    </row>
    <row r="153" spans="1:8" ht="15.6" x14ac:dyDescent="0.3">
      <c r="A153" s="590"/>
      <c r="B153" s="591"/>
      <c r="C153" s="448"/>
      <c r="D153" s="592"/>
      <c r="E153" s="593"/>
      <c r="F153" s="593"/>
      <c r="G153" s="379"/>
    </row>
    <row r="154" spans="1:8" ht="15.6" x14ac:dyDescent="0.3">
      <c r="A154" s="590"/>
      <c r="B154" s="591"/>
      <c r="C154" s="448"/>
      <c r="D154" s="592"/>
      <c r="E154" s="593"/>
      <c r="F154" s="593"/>
      <c r="G154" s="379"/>
    </row>
    <row r="155" spans="1:8" ht="15.6" x14ac:dyDescent="0.3">
      <c r="A155" s="590"/>
      <c r="B155" s="591"/>
      <c r="C155" s="448"/>
      <c r="D155" s="592"/>
      <c r="E155" s="593"/>
      <c r="F155" s="593"/>
      <c r="G155" s="379"/>
    </row>
    <row r="156" spans="1:8" ht="15.6" x14ac:dyDescent="0.3">
      <c r="A156" s="590"/>
      <c r="B156" s="591"/>
      <c r="C156" s="448"/>
      <c r="D156" s="592"/>
      <c r="E156" s="593"/>
      <c r="F156" s="593"/>
      <c r="G156" s="379"/>
    </row>
    <row r="157" spans="1:8" ht="15.6" x14ac:dyDescent="0.3">
      <c r="A157" s="590"/>
      <c r="B157" s="591"/>
      <c r="C157" s="448"/>
      <c r="D157" s="592"/>
      <c r="E157" s="593"/>
      <c r="F157" s="593"/>
      <c r="G157" s="379"/>
    </row>
    <row r="158" spans="1:8" ht="15.6" x14ac:dyDescent="0.3">
      <c r="A158" s="590"/>
      <c r="B158" s="591"/>
      <c r="C158" s="448"/>
      <c r="D158" s="592"/>
      <c r="E158" s="593"/>
      <c r="F158" s="593"/>
      <c r="G158" s="379"/>
    </row>
    <row r="159" spans="1:8" ht="15.6" x14ac:dyDescent="0.3">
      <c r="A159" s="590"/>
      <c r="B159" s="591"/>
      <c r="C159" s="448"/>
      <c r="D159" s="592"/>
      <c r="E159" s="593"/>
      <c r="F159" s="593"/>
      <c r="G159" s="379"/>
    </row>
    <row r="160" spans="1:8" ht="15.6" x14ac:dyDescent="0.3">
      <c r="A160" s="446"/>
      <c r="B160" s="379"/>
      <c r="C160" s="379"/>
      <c r="D160" s="379"/>
      <c r="E160" s="379"/>
      <c r="F160" s="449" t="s">
        <v>132</v>
      </c>
      <c r="G160" s="379"/>
    </row>
    <row r="299" spans="25:37" ht="13.8" thickBot="1" x14ac:dyDescent="0.3"/>
    <row r="300" spans="25:37" ht="13.8" thickTop="1" x14ac:dyDescent="0.25">
      <c r="Y300" s="228"/>
      <c r="Z300" s="229"/>
      <c r="AA300" s="229"/>
      <c r="AB300" s="229"/>
      <c r="AC300" s="229"/>
      <c r="AD300" s="229"/>
      <c r="AE300" s="229"/>
      <c r="AF300" s="229"/>
      <c r="AG300" s="229"/>
      <c r="AH300" s="229"/>
      <c r="AI300" s="229"/>
      <c r="AJ300" s="229"/>
      <c r="AK300" s="230"/>
    </row>
    <row r="301" spans="25:37" ht="13.8" thickBot="1" x14ac:dyDescent="0.3">
      <c r="Y301" s="231"/>
      <c r="AK301" s="232"/>
    </row>
    <row r="302" spans="25:37" ht="29.4" thickTop="1" thickBot="1" x14ac:dyDescent="0.55000000000000004">
      <c r="Y302" s="231"/>
      <c r="Z302" s="501" t="s">
        <v>1281</v>
      </c>
      <c r="AA302" s="234"/>
      <c r="AB302" s="234"/>
      <c r="AC302" s="235"/>
      <c r="AK302" s="232"/>
    </row>
    <row r="303" spans="25:37" ht="14.4" thickTop="1" thickBot="1" x14ac:dyDescent="0.3">
      <c r="Y303" s="236"/>
      <c r="Z303" s="93"/>
      <c r="AA303" s="93"/>
      <c r="AB303" s="93"/>
      <c r="AC303" s="93"/>
      <c r="AD303" s="93"/>
      <c r="AE303" s="93"/>
      <c r="AF303" s="93"/>
      <c r="AG303" s="93"/>
      <c r="AH303" s="93"/>
      <c r="AI303" s="93"/>
      <c r="AJ303" s="93"/>
      <c r="AK303" s="237"/>
    </row>
    <row r="304" spans="25:37" ht="14.4" thickTop="1" thickBot="1" x14ac:dyDescent="0.3">
      <c r="Y304" s="236"/>
      <c r="Z304" s="238"/>
      <c r="AA304" s="239"/>
      <c r="AB304" s="239"/>
      <c r="AC304" s="240"/>
      <c r="AD304" s="93"/>
      <c r="AE304" s="93"/>
      <c r="AF304" s="93"/>
      <c r="AG304" s="93"/>
      <c r="AH304" s="93"/>
      <c r="AI304" s="93"/>
      <c r="AJ304" s="93"/>
      <c r="AK304" s="237"/>
    </row>
    <row r="305" spans="25:37" ht="15.6" thickBot="1" x14ac:dyDescent="0.3">
      <c r="Y305" s="236"/>
      <c r="Z305" s="241" t="s">
        <v>7</v>
      </c>
      <c r="AA305" s="242">
        <v>1</v>
      </c>
      <c r="AB305" s="243">
        <f>IF(F14="YES",1,0)</f>
        <v>0</v>
      </c>
      <c r="AC305" s="244"/>
      <c r="AD305" s="245"/>
      <c r="AE305" s="245"/>
      <c r="AF305" s="245"/>
      <c r="AG305" s="93"/>
      <c r="AH305" s="93"/>
      <c r="AI305" s="93"/>
      <c r="AJ305" s="93"/>
      <c r="AK305" s="237"/>
    </row>
    <row r="306" spans="25:37" ht="15" x14ac:dyDescent="0.25">
      <c r="Y306" s="236"/>
      <c r="Z306" s="246" t="s">
        <v>134</v>
      </c>
      <c r="AA306" s="242">
        <v>0</v>
      </c>
      <c r="AB306" s="247"/>
      <c r="AC306" s="244"/>
      <c r="AD306" s="245"/>
      <c r="AE306" s="245"/>
      <c r="AF306" s="245"/>
      <c r="AG306" s="93"/>
      <c r="AH306" s="93"/>
      <c r="AI306" s="93"/>
      <c r="AJ306" s="93"/>
      <c r="AK306" s="237"/>
    </row>
    <row r="307" spans="25:37" ht="15.6" thickBot="1" x14ac:dyDescent="0.3">
      <c r="Y307" s="236"/>
      <c r="Z307" s="248"/>
      <c r="AA307" s="249"/>
      <c r="AB307" s="250"/>
      <c r="AC307" s="251"/>
      <c r="AD307" s="245"/>
      <c r="AE307" s="245"/>
      <c r="AF307" s="245"/>
      <c r="AG307" s="93"/>
      <c r="AH307" s="93"/>
      <c r="AI307" s="93"/>
      <c r="AJ307" s="93"/>
      <c r="AK307" s="237"/>
    </row>
    <row r="308" spans="25:37" ht="13.8" thickTop="1" x14ac:dyDescent="0.25">
      <c r="Y308" s="236"/>
      <c r="Z308" s="93"/>
      <c r="AA308" s="252"/>
      <c r="AB308" s="93"/>
      <c r="AC308" s="93"/>
      <c r="AD308" s="93"/>
      <c r="AE308" s="93"/>
      <c r="AF308" s="93"/>
      <c r="AG308" s="93"/>
      <c r="AH308" s="93"/>
      <c r="AI308" s="93"/>
      <c r="AJ308" s="93"/>
      <c r="AK308" s="237"/>
    </row>
    <row r="309" spans="25:37" x14ac:dyDescent="0.25">
      <c r="Y309" s="236"/>
      <c r="Z309" s="93"/>
      <c r="AA309" s="252"/>
      <c r="AB309" s="93"/>
      <c r="AC309" s="93"/>
      <c r="AD309" s="93"/>
      <c r="AE309" s="93"/>
      <c r="AF309" s="93"/>
      <c r="AG309" s="93"/>
      <c r="AH309" s="93"/>
      <c r="AI309" s="93"/>
      <c r="AJ309" s="93"/>
      <c r="AK309" s="237"/>
    </row>
    <row r="310" spans="25:37" x14ac:dyDescent="0.25">
      <c r="Y310" s="236"/>
      <c r="Z310" s="253"/>
      <c r="AA310" s="92"/>
      <c r="AB310" s="254"/>
      <c r="AC310" s="254"/>
      <c r="AD310" s="254"/>
      <c r="AE310" s="253"/>
      <c r="AF310" s="253"/>
      <c r="AG310" s="92"/>
      <c r="AH310" s="92"/>
      <c r="AI310" s="93"/>
      <c r="AJ310" s="93"/>
      <c r="AK310" s="237"/>
    </row>
    <row r="311" spans="25:37" hidden="1" x14ac:dyDescent="0.25">
      <c r="Y311" s="236"/>
      <c r="Z311" s="270" t="s">
        <v>135</v>
      </c>
      <c r="AA311" s="259" t="str">
        <f t="shared" ref="AA311:AA374" si="3">$A$22</f>
        <v>E4210</v>
      </c>
      <c r="AB311" s="450" t="s">
        <v>1282</v>
      </c>
      <c r="AC311" s="259">
        <f>ROUND((E29),0)</f>
        <v>220017</v>
      </c>
      <c r="AD311" s="451" t="s">
        <v>137</v>
      </c>
      <c r="AE311" s="259">
        <f>ROUND((F29),0)</f>
        <v>4927</v>
      </c>
      <c r="AF311" s="259" t="s">
        <v>137</v>
      </c>
      <c r="AG311" s="259">
        <f>ROUND((G29),0)</f>
        <v>224103</v>
      </c>
      <c r="AH311" s="259" t="s">
        <v>137</v>
      </c>
      <c r="AI311" s="259"/>
      <c r="AJ311" s="259"/>
      <c r="AK311" s="237"/>
    </row>
    <row r="312" spans="25:37" hidden="1" x14ac:dyDescent="0.25">
      <c r="Y312" s="236"/>
      <c r="Z312" s="270" t="s">
        <v>135</v>
      </c>
      <c r="AA312" s="259" t="str">
        <f t="shared" si="3"/>
        <v>E4210</v>
      </c>
      <c r="AB312" s="450" t="s">
        <v>1282</v>
      </c>
      <c r="AC312" s="259">
        <f t="shared" ref="AC312:AC323" si="4">ROUND((E30),0)</f>
        <v>11505</v>
      </c>
      <c r="AD312" s="451" t="s">
        <v>137</v>
      </c>
      <c r="AE312" s="259">
        <f t="shared" ref="AE312:AE323" si="5">ROUND((F30),0)</f>
        <v>3188</v>
      </c>
      <c r="AF312" s="259" t="s">
        <v>137</v>
      </c>
      <c r="AG312" s="259">
        <f t="shared" ref="AG312:AG323" si="6">ROUND((G30),0)</f>
        <v>14693</v>
      </c>
      <c r="AH312" s="259" t="s">
        <v>137</v>
      </c>
      <c r="AI312" s="259"/>
      <c r="AJ312" s="259"/>
      <c r="AK312" s="237"/>
    </row>
    <row r="313" spans="25:37" hidden="1" x14ac:dyDescent="0.25">
      <c r="Y313" s="236"/>
      <c r="Z313" s="270" t="s">
        <v>135</v>
      </c>
      <c r="AA313" s="259" t="str">
        <f t="shared" si="3"/>
        <v>E4210</v>
      </c>
      <c r="AB313" s="450" t="s">
        <v>1282</v>
      </c>
      <c r="AC313" s="259">
        <f t="shared" si="4"/>
        <v>98216</v>
      </c>
      <c r="AD313" s="451" t="s">
        <v>137</v>
      </c>
      <c r="AE313" s="259">
        <f t="shared" si="5"/>
        <v>2301</v>
      </c>
      <c r="AF313" s="259" t="s">
        <v>137</v>
      </c>
      <c r="AG313" s="259">
        <f t="shared" si="6"/>
        <v>100517</v>
      </c>
      <c r="AH313" s="259" t="s">
        <v>137</v>
      </c>
      <c r="AI313" s="259"/>
      <c r="AJ313" s="259"/>
      <c r="AK313" s="237"/>
    </row>
    <row r="314" spans="25:37" hidden="1" x14ac:dyDescent="0.25">
      <c r="Y314" s="236"/>
      <c r="Z314" s="270" t="s">
        <v>135</v>
      </c>
      <c r="AA314" s="259" t="str">
        <f t="shared" si="3"/>
        <v>E4210</v>
      </c>
      <c r="AB314" s="450" t="s">
        <v>1282</v>
      </c>
      <c r="AC314" s="259">
        <f t="shared" si="4"/>
        <v>9721</v>
      </c>
      <c r="AD314" s="451" t="s">
        <v>137</v>
      </c>
      <c r="AE314" s="259">
        <f t="shared" si="5"/>
        <v>149</v>
      </c>
      <c r="AF314" s="259" t="s">
        <v>137</v>
      </c>
      <c r="AG314" s="259">
        <f t="shared" si="6"/>
        <v>9870</v>
      </c>
      <c r="AH314" s="259" t="s">
        <v>137</v>
      </c>
      <c r="AI314" s="259"/>
      <c r="AJ314" s="259"/>
      <c r="AK314" s="237"/>
    </row>
    <row r="315" spans="25:37" hidden="1" x14ac:dyDescent="0.25">
      <c r="Y315" s="236"/>
      <c r="Z315" s="270" t="s">
        <v>135</v>
      </c>
      <c r="AA315" s="259" t="str">
        <f t="shared" si="3"/>
        <v>E4210</v>
      </c>
      <c r="AB315" s="450" t="s">
        <v>1282</v>
      </c>
      <c r="AC315" s="259">
        <f t="shared" si="4"/>
        <v>321</v>
      </c>
      <c r="AD315" s="451" t="s">
        <v>137</v>
      </c>
      <c r="AE315" s="259">
        <f t="shared" si="5"/>
        <v>0</v>
      </c>
      <c r="AF315" s="259" t="s">
        <v>137</v>
      </c>
      <c r="AG315" s="259">
        <f t="shared" si="6"/>
        <v>321</v>
      </c>
      <c r="AH315" s="259" t="s">
        <v>137</v>
      </c>
      <c r="AI315" s="259"/>
      <c r="AJ315" s="259"/>
      <c r="AK315" s="237"/>
    </row>
    <row r="316" spans="25:37" hidden="1" x14ac:dyDescent="0.25">
      <c r="Y316" s="236"/>
      <c r="Z316" s="270" t="s">
        <v>135</v>
      </c>
      <c r="AA316" s="259" t="str">
        <f t="shared" si="3"/>
        <v>E4210</v>
      </c>
      <c r="AB316" s="450" t="s">
        <v>1282</v>
      </c>
      <c r="AC316" s="259">
        <f t="shared" si="4"/>
        <v>22630</v>
      </c>
      <c r="AD316" s="451" t="s">
        <v>137</v>
      </c>
      <c r="AE316" s="259">
        <f t="shared" si="5"/>
        <v>542</v>
      </c>
      <c r="AF316" s="259" t="s">
        <v>137</v>
      </c>
      <c r="AG316" s="259">
        <f t="shared" si="6"/>
        <v>23172</v>
      </c>
      <c r="AH316" s="259" t="s">
        <v>137</v>
      </c>
      <c r="AI316" s="259"/>
      <c r="AJ316" s="259"/>
      <c r="AK316" s="237"/>
    </row>
    <row r="317" spans="25:37" hidden="1" x14ac:dyDescent="0.25">
      <c r="Y317" s="236"/>
      <c r="Z317" s="270" t="s">
        <v>135</v>
      </c>
      <c r="AA317" s="259" t="str">
        <f t="shared" si="3"/>
        <v>E4210</v>
      </c>
      <c r="AB317" s="450" t="s">
        <v>1282</v>
      </c>
      <c r="AC317" s="259">
        <f t="shared" si="4"/>
        <v>5574</v>
      </c>
      <c r="AD317" s="451" t="s">
        <v>137</v>
      </c>
      <c r="AE317" s="259">
        <f t="shared" si="5"/>
        <v>68</v>
      </c>
      <c r="AF317" s="259" t="s">
        <v>137</v>
      </c>
      <c r="AG317" s="259">
        <f t="shared" si="6"/>
        <v>5642</v>
      </c>
      <c r="AH317" s="259" t="s">
        <v>137</v>
      </c>
      <c r="AI317" s="259"/>
      <c r="AJ317" s="259"/>
      <c r="AK317" s="237"/>
    </row>
    <row r="318" spans="25:37" hidden="1" x14ac:dyDescent="0.25">
      <c r="Y318" s="236"/>
      <c r="Z318" s="270" t="s">
        <v>135</v>
      </c>
      <c r="AA318" s="259" t="str">
        <f t="shared" si="3"/>
        <v>E4210</v>
      </c>
      <c r="AB318" s="450" t="s">
        <v>1282</v>
      </c>
      <c r="AC318" s="259">
        <f t="shared" si="4"/>
        <v>0</v>
      </c>
      <c r="AD318" s="451" t="s">
        <v>137</v>
      </c>
      <c r="AE318" s="259">
        <f t="shared" si="5"/>
        <v>0</v>
      </c>
      <c r="AF318" s="259" t="s">
        <v>137</v>
      </c>
      <c r="AG318" s="259">
        <f t="shared" si="6"/>
        <v>0</v>
      </c>
      <c r="AH318" s="259" t="s">
        <v>137</v>
      </c>
      <c r="AI318" s="259"/>
      <c r="AJ318" s="259"/>
      <c r="AK318" s="237"/>
    </row>
    <row r="319" spans="25:37" hidden="1" x14ac:dyDescent="0.25">
      <c r="Y319" s="236"/>
      <c r="Z319" s="270" t="s">
        <v>135</v>
      </c>
      <c r="AA319" s="259" t="str">
        <f t="shared" si="3"/>
        <v>E4210</v>
      </c>
      <c r="AB319" s="450" t="s">
        <v>1282</v>
      </c>
      <c r="AC319" s="259">
        <f t="shared" si="4"/>
        <v>0</v>
      </c>
      <c r="AD319" s="451" t="s">
        <v>137</v>
      </c>
      <c r="AE319" s="259">
        <f t="shared" si="5"/>
        <v>0</v>
      </c>
      <c r="AF319" s="259" t="s">
        <v>137</v>
      </c>
      <c r="AG319" s="259">
        <f t="shared" si="6"/>
        <v>0</v>
      </c>
      <c r="AH319" s="259" t="s">
        <v>137</v>
      </c>
      <c r="AI319" s="259"/>
      <c r="AJ319" s="259"/>
      <c r="AK319" s="237"/>
    </row>
    <row r="320" spans="25:37" hidden="1" x14ac:dyDescent="0.25">
      <c r="Y320" s="236"/>
      <c r="Z320" s="270" t="s">
        <v>135</v>
      </c>
      <c r="AA320" s="259" t="str">
        <f t="shared" si="3"/>
        <v>E4210</v>
      </c>
      <c r="AB320" s="450" t="s">
        <v>1282</v>
      </c>
      <c r="AC320" s="259">
        <f t="shared" si="4"/>
        <v>153</v>
      </c>
      <c r="AD320" s="451" t="s">
        <v>137</v>
      </c>
      <c r="AE320" s="259">
        <f t="shared" si="5"/>
        <v>0</v>
      </c>
      <c r="AF320" s="259" t="s">
        <v>137</v>
      </c>
      <c r="AG320" s="259">
        <f t="shared" si="6"/>
        <v>153</v>
      </c>
      <c r="AH320" s="259" t="s">
        <v>137</v>
      </c>
      <c r="AI320" s="259"/>
      <c r="AJ320" s="259"/>
      <c r="AK320" s="237"/>
    </row>
    <row r="321" spans="25:37" hidden="1" x14ac:dyDescent="0.25">
      <c r="Y321" s="236"/>
      <c r="Z321" s="270" t="s">
        <v>135</v>
      </c>
      <c r="AA321" s="259" t="str">
        <f t="shared" si="3"/>
        <v>E4210</v>
      </c>
      <c r="AB321" s="450" t="s">
        <v>1282</v>
      </c>
      <c r="AC321" s="259">
        <f t="shared" si="4"/>
        <v>13482</v>
      </c>
      <c r="AD321" s="451" t="s">
        <v>137</v>
      </c>
      <c r="AE321" s="259">
        <f t="shared" si="5"/>
        <v>789</v>
      </c>
      <c r="AF321" s="259" t="s">
        <v>137</v>
      </c>
      <c r="AG321" s="259">
        <f t="shared" si="6"/>
        <v>14271</v>
      </c>
      <c r="AH321" s="259" t="s">
        <v>137</v>
      </c>
      <c r="AI321" s="259"/>
      <c r="AJ321" s="259"/>
      <c r="AK321" s="237"/>
    </row>
    <row r="322" spans="25:37" hidden="1" x14ac:dyDescent="0.25">
      <c r="Y322" s="236"/>
      <c r="Z322" s="270" t="s">
        <v>135</v>
      </c>
      <c r="AA322" s="259" t="str">
        <f t="shared" si="3"/>
        <v>E4210</v>
      </c>
      <c r="AB322" s="450" t="s">
        <v>1282</v>
      </c>
      <c r="AC322" s="259">
        <f t="shared" si="4"/>
        <v>39501</v>
      </c>
      <c r="AD322" s="451" t="s">
        <v>137</v>
      </c>
      <c r="AE322" s="259">
        <f t="shared" si="5"/>
        <v>2020</v>
      </c>
      <c r="AF322" s="259" t="s">
        <v>137</v>
      </c>
      <c r="AG322" s="259">
        <f t="shared" si="6"/>
        <v>41521</v>
      </c>
      <c r="AH322" s="259" t="s">
        <v>137</v>
      </c>
      <c r="AI322" s="259"/>
      <c r="AJ322" s="259"/>
      <c r="AK322" s="237"/>
    </row>
    <row r="323" spans="25:37" hidden="1" x14ac:dyDescent="0.25">
      <c r="Y323" s="236"/>
      <c r="Z323" s="270" t="s">
        <v>135</v>
      </c>
      <c r="AA323" s="259" t="str">
        <f t="shared" si="3"/>
        <v>E4210</v>
      </c>
      <c r="AB323" s="450" t="s">
        <v>1282</v>
      </c>
      <c r="AC323" s="259">
        <f t="shared" si="4"/>
        <v>421120</v>
      </c>
      <c r="AD323" s="451" t="s">
        <v>137</v>
      </c>
      <c r="AE323" s="259">
        <f t="shared" si="5"/>
        <v>13984</v>
      </c>
      <c r="AF323" s="259" t="s">
        <v>137</v>
      </c>
      <c r="AG323" s="259">
        <f t="shared" si="6"/>
        <v>434263</v>
      </c>
      <c r="AH323" s="259" t="s">
        <v>137</v>
      </c>
      <c r="AI323" s="259"/>
      <c r="AJ323" s="259"/>
      <c r="AK323" s="237"/>
    </row>
    <row r="324" spans="25:37" hidden="1" x14ac:dyDescent="0.25">
      <c r="Y324" s="236"/>
      <c r="Z324" s="452" t="s">
        <v>135</v>
      </c>
      <c r="AA324" s="264" t="str">
        <f t="shared" si="3"/>
        <v>E4210</v>
      </c>
      <c r="AB324" s="450" t="s">
        <v>1282</v>
      </c>
      <c r="AC324" s="264">
        <f>ROUND((E43),0)</f>
        <v>0</v>
      </c>
      <c r="AD324" s="454" t="s">
        <v>137</v>
      </c>
      <c r="AE324" s="264"/>
      <c r="AF324" s="265"/>
      <c r="AG324" s="264"/>
      <c r="AH324" s="265"/>
      <c r="AI324" s="264"/>
      <c r="AJ324" s="265"/>
      <c r="AK324" s="237"/>
    </row>
    <row r="325" spans="25:37" hidden="1" x14ac:dyDescent="0.25">
      <c r="Y325" s="236"/>
      <c r="Z325" s="452" t="s">
        <v>135</v>
      </c>
      <c r="AA325" s="264" t="str">
        <f t="shared" si="3"/>
        <v>E4210</v>
      </c>
      <c r="AB325" s="450" t="s">
        <v>1282</v>
      </c>
      <c r="AC325" s="264">
        <f t="shared" ref="AC325:AC330" si="7">ROUND((E44),0)</f>
        <v>20871</v>
      </c>
      <c r="AD325" s="454" t="s">
        <v>137</v>
      </c>
      <c r="AE325" s="264"/>
      <c r="AF325" s="265"/>
      <c r="AG325" s="264"/>
      <c r="AH325" s="265"/>
      <c r="AI325" s="264"/>
      <c r="AJ325" s="265"/>
      <c r="AK325" s="237"/>
    </row>
    <row r="326" spans="25:37" hidden="1" x14ac:dyDescent="0.25">
      <c r="Y326" s="236"/>
      <c r="Z326" s="452" t="s">
        <v>135</v>
      </c>
      <c r="AA326" s="264" t="str">
        <f t="shared" si="3"/>
        <v>E4210</v>
      </c>
      <c r="AB326" s="450" t="s">
        <v>1282</v>
      </c>
      <c r="AC326" s="264">
        <f t="shared" si="7"/>
        <v>385</v>
      </c>
      <c r="AD326" s="454" t="s">
        <v>137</v>
      </c>
      <c r="AE326" s="264"/>
      <c r="AF326" s="265"/>
      <c r="AG326" s="264"/>
      <c r="AH326" s="265"/>
      <c r="AI326" s="264"/>
      <c r="AJ326" s="265"/>
      <c r="AK326" s="237"/>
    </row>
    <row r="327" spans="25:37" hidden="1" x14ac:dyDescent="0.25">
      <c r="Y327" s="236"/>
      <c r="Z327" s="452" t="s">
        <v>135</v>
      </c>
      <c r="AA327" s="264" t="str">
        <f t="shared" si="3"/>
        <v>E4210</v>
      </c>
      <c r="AB327" s="450" t="s">
        <v>1282</v>
      </c>
      <c r="AC327" s="264">
        <f t="shared" si="7"/>
        <v>36543</v>
      </c>
      <c r="AD327" s="454" t="s">
        <v>137</v>
      </c>
      <c r="AE327" s="264"/>
      <c r="AF327" s="265"/>
      <c r="AG327" s="264"/>
      <c r="AH327" s="265"/>
      <c r="AI327" s="264"/>
      <c r="AJ327" s="265"/>
      <c r="AK327" s="237"/>
    </row>
    <row r="328" spans="25:37" hidden="1" x14ac:dyDescent="0.25">
      <c r="Y328" s="236"/>
      <c r="Z328" s="452" t="s">
        <v>135</v>
      </c>
      <c r="AA328" s="264" t="str">
        <f t="shared" si="3"/>
        <v>E4210</v>
      </c>
      <c r="AB328" s="450" t="s">
        <v>1282</v>
      </c>
      <c r="AC328" s="264">
        <f t="shared" si="7"/>
        <v>0</v>
      </c>
      <c r="AD328" s="454" t="s">
        <v>137</v>
      </c>
      <c r="AE328" s="264"/>
      <c r="AF328" s="265"/>
      <c r="AG328" s="264"/>
      <c r="AH328" s="265"/>
      <c r="AI328" s="264"/>
      <c r="AJ328" s="265"/>
      <c r="AK328" s="237"/>
    </row>
    <row r="329" spans="25:37" hidden="1" x14ac:dyDescent="0.25">
      <c r="Y329" s="236"/>
      <c r="Z329" s="452" t="s">
        <v>135</v>
      </c>
      <c r="AA329" s="264" t="str">
        <f t="shared" si="3"/>
        <v>E4210</v>
      </c>
      <c r="AB329" s="450" t="s">
        <v>1282</v>
      </c>
      <c r="AC329" s="264">
        <f t="shared" si="7"/>
        <v>0</v>
      </c>
      <c r="AD329" s="454" t="s">
        <v>137</v>
      </c>
      <c r="AE329" s="264"/>
      <c r="AF329" s="265"/>
      <c r="AG329" s="264"/>
      <c r="AH329" s="265"/>
      <c r="AI329" s="264"/>
      <c r="AJ329" s="265"/>
      <c r="AK329" s="237"/>
    </row>
    <row r="330" spans="25:37" hidden="1" x14ac:dyDescent="0.25">
      <c r="Y330" s="236"/>
      <c r="Z330" s="452" t="s">
        <v>135</v>
      </c>
      <c r="AA330" s="264" t="str">
        <f t="shared" si="3"/>
        <v>E4210</v>
      </c>
      <c r="AB330" s="450" t="s">
        <v>1282</v>
      </c>
      <c r="AC330" s="264">
        <f t="shared" si="7"/>
        <v>0</v>
      </c>
      <c r="AD330" s="454" t="s">
        <v>137</v>
      </c>
      <c r="AE330" s="264"/>
      <c r="AF330" s="265"/>
      <c r="AG330" s="264"/>
      <c r="AH330" s="265"/>
      <c r="AI330" s="264"/>
      <c r="AJ330" s="265"/>
      <c r="AK330" s="237"/>
    </row>
    <row r="331" spans="25:37" hidden="1" x14ac:dyDescent="0.25">
      <c r="Y331" s="236"/>
      <c r="Z331" s="270" t="s">
        <v>135</v>
      </c>
      <c r="AA331" s="259" t="str">
        <f t="shared" si="3"/>
        <v>E4210</v>
      </c>
      <c r="AB331" s="450" t="s">
        <v>1282</v>
      </c>
      <c r="AC331" s="259">
        <f>ROUND((E52),0)</f>
        <v>67</v>
      </c>
      <c r="AD331" s="451" t="s">
        <v>137</v>
      </c>
      <c r="AE331" s="264"/>
      <c r="AF331" s="265"/>
      <c r="AG331" s="264"/>
      <c r="AH331" s="265"/>
      <c r="AI331" s="264"/>
      <c r="AJ331" s="265"/>
      <c r="AK331" s="237"/>
    </row>
    <row r="332" spans="25:37" hidden="1" x14ac:dyDescent="0.25">
      <c r="Y332" s="236"/>
      <c r="Z332" s="270" t="s">
        <v>135</v>
      </c>
      <c r="AA332" s="259" t="str">
        <f t="shared" si="3"/>
        <v>E4210</v>
      </c>
      <c r="AB332" s="450" t="s">
        <v>1282</v>
      </c>
      <c r="AC332" s="259">
        <f>ROUND((E53),0)</f>
        <v>17554</v>
      </c>
      <c r="AD332" s="451" t="s">
        <v>137</v>
      </c>
      <c r="AE332" s="264"/>
      <c r="AF332" s="265"/>
      <c r="AG332" s="264"/>
      <c r="AH332" s="265"/>
      <c r="AI332" s="264"/>
      <c r="AJ332" s="265"/>
      <c r="AK332" s="237"/>
    </row>
    <row r="333" spans="25:37" hidden="1" x14ac:dyDescent="0.25">
      <c r="Y333" s="236"/>
      <c r="Z333" s="270" t="s">
        <v>135</v>
      </c>
      <c r="AA333" s="259" t="str">
        <f t="shared" si="3"/>
        <v>E4210</v>
      </c>
      <c r="AB333" s="450" t="s">
        <v>1282</v>
      </c>
      <c r="AC333" s="259">
        <f>ROUND((E54),0)</f>
        <v>0</v>
      </c>
      <c r="AD333" s="451" t="s">
        <v>137</v>
      </c>
      <c r="AE333" s="264"/>
      <c r="AF333" s="265"/>
      <c r="AG333" s="264"/>
      <c r="AH333" s="265"/>
      <c r="AI333" s="264"/>
      <c r="AJ333" s="265"/>
      <c r="AK333" s="237"/>
    </row>
    <row r="334" spans="25:37" hidden="1" x14ac:dyDescent="0.25">
      <c r="Y334" s="236"/>
      <c r="Z334" s="270" t="s">
        <v>135</v>
      </c>
      <c r="AA334" s="259" t="str">
        <f t="shared" si="3"/>
        <v>E4210</v>
      </c>
      <c r="AB334" s="450" t="s">
        <v>1282</v>
      </c>
      <c r="AC334" s="259">
        <f t="shared" ref="AC334:AC339" si="8">ROUND((E55),0)</f>
        <v>0</v>
      </c>
      <c r="AD334" s="451" t="s">
        <v>137</v>
      </c>
      <c r="AE334" s="264"/>
      <c r="AF334" s="265"/>
      <c r="AG334" s="264"/>
      <c r="AH334" s="265"/>
      <c r="AI334" s="264"/>
      <c r="AJ334" s="265"/>
      <c r="AK334" s="237"/>
    </row>
    <row r="335" spans="25:37" hidden="1" x14ac:dyDescent="0.25">
      <c r="Y335" s="236"/>
      <c r="Z335" s="270" t="s">
        <v>135</v>
      </c>
      <c r="AA335" s="259" t="str">
        <f t="shared" si="3"/>
        <v>E4210</v>
      </c>
      <c r="AB335" s="450" t="s">
        <v>1282</v>
      </c>
      <c r="AC335" s="259">
        <f t="shared" si="8"/>
        <v>0</v>
      </c>
      <c r="AD335" s="451" t="s">
        <v>137</v>
      </c>
      <c r="AE335" s="264"/>
      <c r="AF335" s="265"/>
      <c r="AG335" s="264"/>
      <c r="AH335" s="265"/>
      <c r="AI335" s="264"/>
      <c r="AJ335" s="265"/>
      <c r="AK335" s="237"/>
    </row>
    <row r="336" spans="25:37" hidden="1" x14ac:dyDescent="0.25">
      <c r="Y336" s="236"/>
      <c r="Z336" s="270" t="s">
        <v>135</v>
      </c>
      <c r="AA336" s="259" t="str">
        <f t="shared" si="3"/>
        <v>E4210</v>
      </c>
      <c r="AB336" s="450" t="s">
        <v>1282</v>
      </c>
      <c r="AC336" s="259">
        <f t="shared" si="8"/>
        <v>-1153</v>
      </c>
      <c r="AD336" s="451" t="s">
        <v>137</v>
      </c>
      <c r="AE336" s="264"/>
      <c r="AF336" s="265"/>
      <c r="AG336" s="264"/>
      <c r="AH336" s="265"/>
      <c r="AI336" s="264"/>
      <c r="AJ336" s="265"/>
      <c r="AK336" s="237"/>
    </row>
    <row r="337" spans="25:37" hidden="1" x14ac:dyDescent="0.25">
      <c r="Y337" s="236"/>
      <c r="Z337" s="270" t="s">
        <v>135</v>
      </c>
      <c r="AA337" s="259" t="str">
        <f t="shared" si="3"/>
        <v>E4210</v>
      </c>
      <c r="AB337" s="450" t="s">
        <v>1282</v>
      </c>
      <c r="AC337" s="259">
        <f t="shared" si="8"/>
        <v>241</v>
      </c>
      <c r="AD337" s="451" t="s">
        <v>137</v>
      </c>
      <c r="AE337" s="264"/>
      <c r="AF337" s="265"/>
      <c r="AG337" s="264"/>
      <c r="AH337" s="265"/>
      <c r="AI337" s="264"/>
      <c r="AJ337" s="265"/>
      <c r="AK337" s="237"/>
    </row>
    <row r="338" spans="25:37" hidden="1" x14ac:dyDescent="0.25">
      <c r="Y338" s="236"/>
      <c r="Z338" s="270" t="s">
        <v>135</v>
      </c>
      <c r="AA338" s="259" t="str">
        <f t="shared" si="3"/>
        <v>E4210</v>
      </c>
      <c r="AB338" s="450" t="s">
        <v>1282</v>
      </c>
      <c r="AC338" s="259">
        <f t="shared" si="8"/>
        <v>0</v>
      </c>
      <c r="AD338" s="451" t="s">
        <v>137</v>
      </c>
      <c r="AE338" s="264"/>
      <c r="AF338" s="265"/>
      <c r="AG338" s="264"/>
      <c r="AH338" s="265"/>
      <c r="AI338" s="264"/>
      <c r="AJ338" s="265"/>
      <c r="AK338" s="237"/>
    </row>
    <row r="339" spans="25:37" hidden="1" x14ac:dyDescent="0.25">
      <c r="Y339" s="236"/>
      <c r="Z339" s="270" t="s">
        <v>135</v>
      </c>
      <c r="AA339" s="259" t="str">
        <f t="shared" si="3"/>
        <v>E4210</v>
      </c>
      <c r="AB339" s="450" t="s">
        <v>1282</v>
      </c>
      <c r="AC339" s="259">
        <f t="shared" si="8"/>
        <v>495628</v>
      </c>
      <c r="AD339" s="451" t="s">
        <v>137</v>
      </c>
      <c r="AE339" s="264"/>
      <c r="AF339" s="265"/>
      <c r="AG339" s="264"/>
      <c r="AH339" s="265"/>
      <c r="AI339" s="264"/>
      <c r="AJ339" s="265"/>
      <c r="AK339" s="237"/>
    </row>
    <row r="340" spans="25:37" hidden="1" x14ac:dyDescent="0.25">
      <c r="Y340" s="236"/>
      <c r="Z340" s="255" t="s">
        <v>135</v>
      </c>
      <c r="AA340" s="256" t="str">
        <f t="shared" si="3"/>
        <v>E4210</v>
      </c>
      <c r="AB340" s="450" t="s">
        <v>1282</v>
      </c>
      <c r="AC340" s="256">
        <f>ROUND((E62),0)</f>
        <v>19455</v>
      </c>
      <c r="AD340" s="258" t="s">
        <v>137</v>
      </c>
      <c r="AE340" s="264"/>
      <c r="AF340" s="265"/>
      <c r="AG340" s="264"/>
      <c r="AH340" s="265"/>
      <c r="AI340" s="264"/>
      <c r="AJ340" s="265"/>
      <c r="AK340" s="237"/>
    </row>
    <row r="341" spans="25:37" hidden="1" x14ac:dyDescent="0.25">
      <c r="Y341" s="236"/>
      <c r="Z341" s="255" t="s">
        <v>135</v>
      </c>
      <c r="AA341" s="256" t="str">
        <f t="shared" si="3"/>
        <v>E4210</v>
      </c>
      <c r="AB341" s="450" t="s">
        <v>1282</v>
      </c>
      <c r="AC341" s="256">
        <f t="shared" ref="AC341:AC355" si="9">ROUND((E63),0)</f>
        <v>413</v>
      </c>
      <c r="AD341" s="258" t="s">
        <v>137</v>
      </c>
      <c r="AE341" s="264"/>
      <c r="AF341" s="265"/>
      <c r="AG341" s="264"/>
      <c r="AH341" s="265"/>
      <c r="AI341" s="264"/>
      <c r="AJ341" s="265"/>
      <c r="AK341" s="237"/>
    </row>
    <row r="342" spans="25:37" hidden="1" x14ac:dyDescent="0.25">
      <c r="Y342" s="236"/>
      <c r="Z342" s="255" t="s">
        <v>135</v>
      </c>
      <c r="AA342" s="256" t="str">
        <f t="shared" si="3"/>
        <v>E4210</v>
      </c>
      <c r="AB342" s="450" t="s">
        <v>1282</v>
      </c>
      <c r="AC342" s="256">
        <f t="shared" si="9"/>
        <v>137</v>
      </c>
      <c r="AD342" s="258" t="s">
        <v>137</v>
      </c>
      <c r="AE342" s="264"/>
      <c r="AF342" s="265"/>
      <c r="AG342" s="264"/>
      <c r="AH342" s="265"/>
      <c r="AI342" s="264"/>
      <c r="AJ342" s="265"/>
      <c r="AK342" s="237"/>
    </row>
    <row r="343" spans="25:37" hidden="1" x14ac:dyDescent="0.25">
      <c r="Y343" s="236"/>
      <c r="Z343" s="255" t="s">
        <v>135</v>
      </c>
      <c r="AA343" s="256" t="str">
        <f t="shared" si="3"/>
        <v>E4210</v>
      </c>
      <c r="AB343" s="450" t="s">
        <v>1282</v>
      </c>
      <c r="AC343" s="256">
        <f t="shared" si="9"/>
        <v>-13</v>
      </c>
      <c r="AD343" s="258" t="s">
        <v>137</v>
      </c>
      <c r="AE343" s="264"/>
      <c r="AF343" s="265"/>
      <c r="AG343" s="264"/>
      <c r="AH343" s="265"/>
      <c r="AI343" s="264"/>
      <c r="AJ343" s="265"/>
      <c r="AK343" s="237"/>
    </row>
    <row r="344" spans="25:37" hidden="1" x14ac:dyDescent="0.25">
      <c r="Y344" s="236"/>
      <c r="Z344" s="255" t="s">
        <v>135</v>
      </c>
      <c r="AA344" s="256" t="str">
        <f t="shared" si="3"/>
        <v>E4210</v>
      </c>
      <c r="AB344" s="450" t="s">
        <v>1282</v>
      </c>
      <c r="AC344" s="256">
        <f t="shared" si="9"/>
        <v>-604</v>
      </c>
      <c r="AD344" s="258" t="s">
        <v>137</v>
      </c>
      <c r="AE344" s="264"/>
      <c r="AF344" s="265"/>
      <c r="AG344" s="264"/>
      <c r="AH344" s="265"/>
      <c r="AI344" s="264"/>
      <c r="AJ344" s="265"/>
      <c r="AK344" s="237"/>
    </row>
    <row r="345" spans="25:37" hidden="1" x14ac:dyDescent="0.25">
      <c r="Y345" s="236"/>
      <c r="Z345" s="255" t="s">
        <v>135</v>
      </c>
      <c r="AA345" s="256" t="str">
        <f t="shared" si="3"/>
        <v>E4210</v>
      </c>
      <c r="AB345" s="450" t="s">
        <v>1282</v>
      </c>
      <c r="AC345" s="256">
        <f t="shared" si="9"/>
        <v>254</v>
      </c>
      <c r="AD345" s="258" t="s">
        <v>137</v>
      </c>
      <c r="AE345" s="264"/>
      <c r="AF345" s="265"/>
      <c r="AG345" s="264"/>
      <c r="AH345" s="265"/>
      <c r="AI345" s="264"/>
      <c r="AJ345" s="265"/>
      <c r="AK345" s="237"/>
    </row>
    <row r="346" spans="25:37" hidden="1" x14ac:dyDescent="0.25">
      <c r="Y346" s="236"/>
      <c r="Z346" s="255" t="s">
        <v>135</v>
      </c>
      <c r="AA346" s="256" t="str">
        <f t="shared" si="3"/>
        <v>E4210</v>
      </c>
      <c r="AB346" s="450" t="s">
        <v>1282</v>
      </c>
      <c r="AC346" s="256">
        <f t="shared" si="9"/>
        <v>359</v>
      </c>
      <c r="AD346" s="258" t="s">
        <v>137</v>
      </c>
      <c r="AE346" s="264"/>
      <c r="AF346" s="265"/>
      <c r="AG346" s="264"/>
      <c r="AH346" s="265"/>
      <c r="AI346" s="264"/>
      <c r="AJ346" s="265"/>
      <c r="AK346" s="237"/>
    </row>
    <row r="347" spans="25:37" hidden="1" x14ac:dyDescent="0.25">
      <c r="Y347" s="236"/>
      <c r="Z347" s="255" t="s">
        <v>135</v>
      </c>
      <c r="AA347" s="256" t="str">
        <f t="shared" si="3"/>
        <v>E4210</v>
      </c>
      <c r="AB347" s="450" t="s">
        <v>1282</v>
      </c>
      <c r="AC347" s="256">
        <f t="shared" si="9"/>
        <v>9204</v>
      </c>
      <c r="AD347" s="258" t="s">
        <v>137</v>
      </c>
      <c r="AE347" s="264"/>
      <c r="AF347" s="265"/>
      <c r="AG347" s="264"/>
      <c r="AH347" s="265"/>
      <c r="AI347" s="264"/>
      <c r="AJ347" s="265"/>
      <c r="AK347" s="237"/>
    </row>
    <row r="348" spans="25:37" hidden="1" x14ac:dyDescent="0.25">
      <c r="Y348" s="236"/>
      <c r="Z348" s="255" t="s">
        <v>135</v>
      </c>
      <c r="AA348" s="256" t="str">
        <f t="shared" si="3"/>
        <v>E4210</v>
      </c>
      <c r="AB348" s="450" t="s">
        <v>1282</v>
      </c>
      <c r="AC348" s="256">
        <f t="shared" si="9"/>
        <v>0</v>
      </c>
      <c r="AD348" s="258" t="s">
        <v>137</v>
      </c>
      <c r="AE348" s="264"/>
      <c r="AF348" s="265"/>
      <c r="AG348" s="264"/>
      <c r="AH348" s="265"/>
      <c r="AI348" s="264"/>
      <c r="AJ348" s="265"/>
      <c r="AK348" s="237"/>
    </row>
    <row r="349" spans="25:37" hidden="1" x14ac:dyDescent="0.25">
      <c r="Y349" s="236"/>
      <c r="Z349" s="255" t="s">
        <v>135</v>
      </c>
      <c r="AA349" s="256" t="str">
        <f t="shared" si="3"/>
        <v>E4210</v>
      </c>
      <c r="AB349" s="450" t="s">
        <v>1282</v>
      </c>
      <c r="AC349" s="256">
        <f t="shared" si="9"/>
        <v>27359</v>
      </c>
      <c r="AD349" s="258" t="s">
        <v>137</v>
      </c>
      <c r="AE349" s="264"/>
      <c r="AF349" s="265"/>
      <c r="AG349" s="264"/>
      <c r="AH349" s="265"/>
      <c r="AI349" s="264"/>
      <c r="AJ349" s="265"/>
      <c r="AK349" s="237"/>
    </row>
    <row r="350" spans="25:37" hidden="1" x14ac:dyDescent="0.25">
      <c r="Y350" s="236"/>
      <c r="Z350" s="255" t="s">
        <v>135</v>
      </c>
      <c r="AA350" s="256" t="str">
        <f t="shared" si="3"/>
        <v>E4210</v>
      </c>
      <c r="AB350" s="450" t="s">
        <v>1282</v>
      </c>
      <c r="AC350" s="256">
        <f t="shared" si="9"/>
        <v>-15340</v>
      </c>
      <c r="AD350" s="258" t="s">
        <v>137</v>
      </c>
      <c r="AE350" s="264"/>
      <c r="AF350" s="265"/>
      <c r="AG350" s="264"/>
      <c r="AH350" s="265"/>
      <c r="AI350" s="264"/>
      <c r="AJ350" s="265"/>
      <c r="AK350" s="237"/>
    </row>
    <row r="351" spans="25:37" hidden="1" x14ac:dyDescent="0.25">
      <c r="Y351" s="236"/>
      <c r="Z351" s="255" t="s">
        <v>135</v>
      </c>
      <c r="AA351" s="256" t="str">
        <f t="shared" si="3"/>
        <v>E4210</v>
      </c>
      <c r="AB351" s="450" t="s">
        <v>1282</v>
      </c>
      <c r="AC351" s="256">
        <f t="shared" si="9"/>
        <v>536852</v>
      </c>
      <c r="AD351" s="258" t="s">
        <v>137</v>
      </c>
      <c r="AE351" s="264"/>
      <c r="AF351" s="265"/>
      <c r="AG351" s="264"/>
      <c r="AH351" s="265"/>
      <c r="AI351" s="264"/>
      <c r="AJ351" s="265"/>
      <c r="AK351" s="237"/>
    </row>
    <row r="352" spans="25:37" hidden="1" x14ac:dyDescent="0.25">
      <c r="Y352" s="236"/>
      <c r="Z352" s="255" t="s">
        <v>135</v>
      </c>
      <c r="AA352" s="256" t="str">
        <f t="shared" si="3"/>
        <v>E4210</v>
      </c>
      <c r="AB352" s="450" t="s">
        <v>1282</v>
      </c>
      <c r="AC352" s="256">
        <f t="shared" si="9"/>
        <v>-3134</v>
      </c>
      <c r="AD352" s="258" t="s">
        <v>137</v>
      </c>
      <c r="AE352" s="264"/>
      <c r="AF352" s="265"/>
      <c r="AG352" s="264"/>
      <c r="AH352" s="265"/>
      <c r="AI352" s="264"/>
      <c r="AJ352" s="265"/>
      <c r="AK352" s="237"/>
    </row>
    <row r="353" spans="25:37" hidden="1" x14ac:dyDescent="0.25">
      <c r="Y353" s="236"/>
      <c r="Z353" s="255" t="s">
        <v>135</v>
      </c>
      <c r="AA353" s="256" t="str">
        <f t="shared" si="3"/>
        <v>E4210</v>
      </c>
      <c r="AB353" s="450" t="s">
        <v>1282</v>
      </c>
      <c r="AC353" s="256">
        <f t="shared" si="9"/>
        <v>100</v>
      </c>
      <c r="AD353" s="258" t="s">
        <v>137</v>
      </c>
      <c r="AE353" s="264"/>
      <c r="AF353" s="265"/>
      <c r="AG353" s="264"/>
      <c r="AH353" s="265"/>
      <c r="AI353" s="264"/>
      <c r="AJ353" s="265"/>
      <c r="AK353" s="237"/>
    </row>
    <row r="354" spans="25:37" hidden="1" x14ac:dyDescent="0.25">
      <c r="Y354" s="236"/>
      <c r="Z354" s="255" t="s">
        <v>135</v>
      </c>
      <c r="AA354" s="256" t="str">
        <f t="shared" si="3"/>
        <v>E4210</v>
      </c>
      <c r="AB354" s="450" t="s">
        <v>1282</v>
      </c>
      <c r="AC354" s="256">
        <f t="shared" si="9"/>
        <v>-91551</v>
      </c>
      <c r="AD354" s="258" t="s">
        <v>137</v>
      </c>
      <c r="AE354" s="264"/>
      <c r="AF354" s="265"/>
      <c r="AG354" s="264"/>
      <c r="AH354" s="265"/>
      <c r="AI354" s="264"/>
      <c r="AJ354" s="265"/>
      <c r="AK354" s="237"/>
    </row>
    <row r="355" spans="25:37" hidden="1" x14ac:dyDescent="0.25">
      <c r="Y355" s="236"/>
      <c r="Z355" s="255" t="s">
        <v>135</v>
      </c>
      <c r="AA355" s="256" t="str">
        <f t="shared" si="3"/>
        <v>E4210</v>
      </c>
      <c r="AB355" s="450" t="s">
        <v>1282</v>
      </c>
      <c r="AC355" s="256">
        <f t="shared" si="9"/>
        <v>442267</v>
      </c>
      <c r="AD355" s="258" t="s">
        <v>137</v>
      </c>
      <c r="AE355" s="264"/>
      <c r="AF355" s="265"/>
      <c r="AG355" s="264"/>
      <c r="AH355" s="265"/>
      <c r="AI355" s="264"/>
      <c r="AJ355" s="265"/>
      <c r="AK355" s="237"/>
    </row>
    <row r="356" spans="25:37" hidden="1" x14ac:dyDescent="0.25">
      <c r="Y356" s="236"/>
      <c r="Z356" s="270" t="s">
        <v>135</v>
      </c>
      <c r="AA356" s="259" t="str">
        <f t="shared" si="3"/>
        <v>E4210</v>
      </c>
      <c r="AB356" s="450" t="s">
        <v>1282</v>
      </c>
      <c r="AC356" s="259">
        <f>ROUND((E79),0)</f>
        <v>-225890</v>
      </c>
      <c r="AD356" s="451" t="s">
        <v>137</v>
      </c>
      <c r="AE356" s="264"/>
      <c r="AF356" s="265"/>
      <c r="AG356" s="264"/>
      <c r="AH356" s="265"/>
      <c r="AI356" s="264"/>
      <c r="AJ356" s="265"/>
      <c r="AK356" s="237"/>
    </row>
    <row r="357" spans="25:37" hidden="1" x14ac:dyDescent="0.25">
      <c r="Y357" s="236"/>
      <c r="Z357" s="270" t="s">
        <v>135</v>
      </c>
      <c r="AA357" s="259" t="str">
        <f t="shared" si="3"/>
        <v>E4210</v>
      </c>
      <c r="AB357" s="450" t="s">
        <v>1282</v>
      </c>
      <c r="AC357" s="259">
        <f t="shared" ref="AC357:AC364" si="10">ROUND((E80),0)</f>
        <v>216377</v>
      </c>
      <c r="AD357" s="451" t="s">
        <v>137</v>
      </c>
      <c r="AE357" s="264"/>
      <c r="AF357" s="265"/>
      <c r="AG357" s="264"/>
      <c r="AH357" s="265"/>
      <c r="AI357" s="264"/>
      <c r="AJ357" s="265"/>
      <c r="AK357" s="237"/>
    </row>
    <row r="358" spans="25:37" hidden="1" x14ac:dyDescent="0.25">
      <c r="Y358" s="236"/>
      <c r="Z358" s="270" t="s">
        <v>135</v>
      </c>
      <c r="AA358" s="259" t="str">
        <f t="shared" si="3"/>
        <v>E4210</v>
      </c>
      <c r="AB358" s="450" t="s">
        <v>1282</v>
      </c>
      <c r="AC358" s="259">
        <f t="shared" si="10"/>
        <v>0</v>
      </c>
      <c r="AD358" s="451" t="s">
        <v>137</v>
      </c>
      <c r="AE358" s="264"/>
      <c r="AF358" s="265"/>
      <c r="AG358" s="264"/>
      <c r="AH358" s="265"/>
      <c r="AI358" s="264"/>
      <c r="AJ358" s="265"/>
      <c r="AK358" s="237"/>
    </row>
    <row r="359" spans="25:37" hidden="1" x14ac:dyDescent="0.25">
      <c r="Y359" s="236"/>
      <c r="Z359" s="270" t="s">
        <v>135</v>
      </c>
      <c r="AA359" s="259" t="str">
        <f t="shared" si="3"/>
        <v>E4210</v>
      </c>
      <c r="AB359" s="450" t="s">
        <v>1282</v>
      </c>
      <c r="AC359" s="259">
        <f t="shared" si="10"/>
        <v>0</v>
      </c>
      <c r="AD359" s="451" t="s">
        <v>137</v>
      </c>
      <c r="AE359" s="264"/>
      <c r="AF359" s="265"/>
      <c r="AG359" s="264"/>
      <c r="AH359" s="265"/>
      <c r="AI359" s="264"/>
      <c r="AJ359" s="265"/>
      <c r="AK359" s="237"/>
    </row>
    <row r="360" spans="25:37" hidden="1" x14ac:dyDescent="0.25">
      <c r="Y360" s="236"/>
      <c r="Z360" s="270" t="s">
        <v>135</v>
      </c>
      <c r="AA360" s="259" t="str">
        <f t="shared" si="3"/>
        <v>E4210</v>
      </c>
      <c r="AB360" s="450" t="s">
        <v>1282</v>
      </c>
      <c r="AC360" s="259">
        <f t="shared" si="10"/>
        <v>0</v>
      </c>
      <c r="AD360" s="451" t="s">
        <v>137</v>
      </c>
      <c r="AE360" s="264"/>
      <c r="AF360" s="265"/>
      <c r="AG360" s="264"/>
      <c r="AH360" s="265"/>
      <c r="AI360" s="264"/>
      <c r="AJ360" s="265"/>
      <c r="AK360" s="237"/>
    </row>
    <row r="361" spans="25:37" hidden="1" x14ac:dyDescent="0.25">
      <c r="Y361" s="236"/>
      <c r="Z361" s="270" t="s">
        <v>135</v>
      </c>
      <c r="AA361" s="259" t="str">
        <f t="shared" si="3"/>
        <v>E4210</v>
      </c>
      <c r="AB361" s="450" t="s">
        <v>1282</v>
      </c>
      <c r="AC361" s="259">
        <f t="shared" si="10"/>
        <v>-1433</v>
      </c>
      <c r="AD361" s="451" t="s">
        <v>137</v>
      </c>
      <c r="AE361" s="264"/>
      <c r="AF361" s="265"/>
      <c r="AG361" s="264"/>
      <c r="AH361" s="265"/>
      <c r="AI361" s="264"/>
      <c r="AJ361" s="265"/>
      <c r="AK361" s="237"/>
    </row>
    <row r="362" spans="25:37" hidden="1" x14ac:dyDescent="0.25">
      <c r="Y362" s="236"/>
      <c r="Z362" s="270" t="s">
        <v>135</v>
      </c>
      <c r="AA362" s="259" t="str">
        <f t="shared" si="3"/>
        <v>E4210</v>
      </c>
      <c r="AB362" s="450" t="s">
        <v>1282</v>
      </c>
      <c r="AC362" s="259">
        <f t="shared" si="10"/>
        <v>161</v>
      </c>
      <c r="AD362" s="451" t="s">
        <v>137</v>
      </c>
      <c r="AE362" s="264"/>
      <c r="AF362" s="265"/>
      <c r="AG362" s="264"/>
      <c r="AH362" s="265"/>
      <c r="AI362" s="264"/>
      <c r="AJ362" s="265"/>
      <c r="AK362" s="237"/>
    </row>
    <row r="363" spans="25:37" hidden="1" x14ac:dyDescent="0.25">
      <c r="Y363" s="236"/>
      <c r="Z363" s="270" t="s">
        <v>135</v>
      </c>
      <c r="AA363" s="259" t="str">
        <f t="shared" si="3"/>
        <v>E4210</v>
      </c>
      <c r="AB363" s="450" t="s">
        <v>1282</v>
      </c>
      <c r="AC363" s="259">
        <f t="shared" si="10"/>
        <v>-4963</v>
      </c>
      <c r="AD363" s="451" t="s">
        <v>137</v>
      </c>
      <c r="AE363" s="264"/>
      <c r="AF363" s="265"/>
      <c r="AG363" s="264"/>
      <c r="AH363" s="265"/>
      <c r="AI363" s="264"/>
      <c r="AJ363" s="265"/>
      <c r="AK363" s="237"/>
    </row>
    <row r="364" spans="25:37" hidden="1" x14ac:dyDescent="0.25">
      <c r="Y364" s="236"/>
      <c r="Z364" s="270" t="s">
        <v>135</v>
      </c>
      <c r="AA364" s="259" t="str">
        <f t="shared" si="3"/>
        <v>E4210</v>
      </c>
      <c r="AB364" s="450" t="s">
        <v>1282</v>
      </c>
      <c r="AC364" s="259">
        <f t="shared" si="10"/>
        <v>210142</v>
      </c>
      <c r="AD364" s="451" t="s">
        <v>137</v>
      </c>
      <c r="AE364" s="264"/>
      <c r="AF364" s="265"/>
      <c r="AG364" s="264"/>
      <c r="AH364" s="265"/>
      <c r="AI364" s="264"/>
      <c r="AJ364" s="265"/>
      <c r="AK364" s="237"/>
    </row>
    <row r="365" spans="25:37" hidden="1" x14ac:dyDescent="0.25">
      <c r="Y365" s="236"/>
      <c r="Z365" s="255" t="s">
        <v>135</v>
      </c>
      <c r="AA365" s="256" t="str">
        <f t="shared" si="3"/>
        <v>E4210</v>
      </c>
      <c r="AB365" s="450" t="s">
        <v>1282</v>
      </c>
      <c r="AC365" s="256">
        <f t="shared" ref="AC365:AC370" si="11">ROUND((E89),0)</f>
        <v>-17579</v>
      </c>
      <c r="AD365" s="258" t="s">
        <v>137</v>
      </c>
      <c r="AE365" s="264"/>
      <c r="AF365" s="265"/>
      <c r="AG365" s="264"/>
      <c r="AH365" s="265"/>
      <c r="AI365" s="264"/>
      <c r="AJ365" s="265"/>
      <c r="AK365" s="237"/>
    </row>
    <row r="366" spans="25:37" hidden="1" x14ac:dyDescent="0.25">
      <c r="Y366" s="236"/>
      <c r="Z366" s="255" t="s">
        <v>135</v>
      </c>
      <c r="AA366" s="256" t="str">
        <f t="shared" si="3"/>
        <v>E4210</v>
      </c>
      <c r="AB366" s="450" t="s">
        <v>1282</v>
      </c>
      <c r="AC366" s="256">
        <f t="shared" si="11"/>
        <v>0</v>
      </c>
      <c r="AD366" s="258" t="s">
        <v>137</v>
      </c>
      <c r="AE366" s="264"/>
      <c r="AF366" s="265"/>
      <c r="AG366" s="264"/>
      <c r="AH366" s="265"/>
      <c r="AI366" s="264"/>
      <c r="AJ366" s="265"/>
      <c r="AK366" s="237"/>
    </row>
    <row r="367" spans="25:37" hidden="1" x14ac:dyDescent="0.25">
      <c r="Y367" s="236"/>
      <c r="Z367" s="255" t="s">
        <v>135</v>
      </c>
      <c r="AA367" s="256" t="str">
        <f t="shared" si="3"/>
        <v>E4210</v>
      </c>
      <c r="AB367" s="450" t="s">
        <v>1282</v>
      </c>
      <c r="AC367" s="256">
        <f t="shared" si="11"/>
        <v>0</v>
      </c>
      <c r="AD367" s="258" t="s">
        <v>137</v>
      </c>
      <c r="AE367" s="264"/>
      <c r="AF367" s="265"/>
      <c r="AG367" s="264"/>
      <c r="AH367" s="265"/>
      <c r="AI367" s="264"/>
      <c r="AJ367" s="265"/>
      <c r="AK367" s="237"/>
    </row>
    <row r="368" spans="25:37" hidden="1" x14ac:dyDescent="0.25">
      <c r="Y368" s="236"/>
      <c r="Z368" s="255" t="s">
        <v>135</v>
      </c>
      <c r="AA368" s="256" t="str">
        <f t="shared" si="3"/>
        <v>E4210</v>
      </c>
      <c r="AB368" s="450" t="s">
        <v>1282</v>
      </c>
      <c r="AC368" s="256">
        <f t="shared" si="11"/>
        <v>-91064</v>
      </c>
      <c r="AD368" s="258" t="s">
        <v>137</v>
      </c>
      <c r="AE368" s="264"/>
      <c r="AF368" s="265"/>
      <c r="AG368" s="264"/>
      <c r="AH368" s="265"/>
      <c r="AI368" s="264"/>
      <c r="AJ368" s="265"/>
      <c r="AK368" s="237"/>
    </row>
    <row r="369" spans="25:37" hidden="1" x14ac:dyDescent="0.25">
      <c r="Y369" s="236"/>
      <c r="Z369" s="255" t="s">
        <v>135</v>
      </c>
      <c r="AA369" s="256" t="str">
        <f t="shared" si="3"/>
        <v>E4210</v>
      </c>
      <c r="AB369" s="450" t="s">
        <v>1282</v>
      </c>
      <c r="AC369" s="256">
        <f t="shared" si="11"/>
        <v>-368</v>
      </c>
      <c r="AD369" s="258" t="s">
        <v>137</v>
      </c>
      <c r="AE369" s="264"/>
      <c r="AF369" s="265"/>
      <c r="AG369" s="264"/>
      <c r="AH369" s="265"/>
      <c r="AI369" s="264"/>
      <c r="AJ369" s="265"/>
      <c r="AK369" s="237"/>
    </row>
    <row r="370" spans="25:37" hidden="1" x14ac:dyDescent="0.25">
      <c r="Y370" s="236"/>
      <c r="Z370" s="255" t="s">
        <v>135</v>
      </c>
      <c r="AA370" s="256" t="str">
        <f t="shared" si="3"/>
        <v>E4210</v>
      </c>
      <c r="AB370" s="450" t="s">
        <v>1282</v>
      </c>
      <c r="AC370" s="256">
        <f t="shared" si="11"/>
        <v>101131</v>
      </c>
      <c r="AD370" s="258" t="s">
        <v>137</v>
      </c>
      <c r="AE370" s="264"/>
      <c r="AF370" s="265"/>
      <c r="AG370" s="264"/>
      <c r="AH370" s="265"/>
      <c r="AI370" s="264"/>
      <c r="AJ370" s="265"/>
      <c r="AK370" s="237"/>
    </row>
    <row r="371" spans="25:37" hidden="1" x14ac:dyDescent="0.25">
      <c r="Y371" s="236"/>
      <c r="Z371" s="452" t="s">
        <v>135</v>
      </c>
      <c r="AA371" s="264" t="str">
        <f t="shared" si="3"/>
        <v>E4210</v>
      </c>
      <c r="AB371" s="450" t="s">
        <v>1282</v>
      </c>
      <c r="AC371" s="264">
        <f>ROUND((E102),0)</f>
        <v>0</v>
      </c>
      <c r="AD371" s="454" t="s">
        <v>137</v>
      </c>
      <c r="AE371" s="264">
        <f>ROUND((F102),0)</f>
        <v>0</v>
      </c>
      <c r="AF371" s="454" t="s">
        <v>137</v>
      </c>
      <c r="AG371" s="264">
        <f>ROUND((G102),0)</f>
        <v>0</v>
      </c>
      <c r="AH371" s="454" t="s">
        <v>137</v>
      </c>
      <c r="AI371" s="264"/>
      <c r="AJ371" s="265"/>
      <c r="AK371" s="237"/>
    </row>
    <row r="372" spans="25:37" hidden="1" x14ac:dyDescent="0.25">
      <c r="Y372" s="236"/>
      <c r="Z372" s="452" t="s">
        <v>135</v>
      </c>
      <c r="AA372" s="264" t="str">
        <f t="shared" si="3"/>
        <v>E4210</v>
      </c>
      <c r="AB372" s="450" t="s">
        <v>1282</v>
      </c>
      <c r="AC372" s="264">
        <f>ROUND((E103),0)</f>
        <v>0</v>
      </c>
      <c r="AD372" s="454" t="s">
        <v>137</v>
      </c>
      <c r="AE372" s="264">
        <f>ROUND((F103),0)</f>
        <v>0</v>
      </c>
      <c r="AF372" s="454" t="s">
        <v>137</v>
      </c>
      <c r="AG372" s="264">
        <f>ROUND((G103),0)</f>
        <v>-1433</v>
      </c>
      <c r="AH372" s="454" t="s">
        <v>137</v>
      </c>
      <c r="AI372" s="264"/>
      <c r="AJ372" s="265"/>
      <c r="AK372" s="237"/>
    </row>
    <row r="373" spans="25:37" hidden="1" x14ac:dyDescent="0.25">
      <c r="Y373" s="236"/>
      <c r="Z373" s="452" t="s">
        <v>135</v>
      </c>
      <c r="AA373" s="264" t="str">
        <f t="shared" si="3"/>
        <v>E4210</v>
      </c>
      <c r="AB373" s="450" t="s">
        <v>1282</v>
      </c>
      <c r="AC373" s="264">
        <f>ROUND((E104),0)</f>
        <v>0</v>
      </c>
      <c r="AD373" s="454" t="s">
        <v>137</v>
      </c>
      <c r="AE373" s="264">
        <f>ROUND((F104),0)</f>
        <v>0</v>
      </c>
      <c r="AF373" s="454" t="s">
        <v>137</v>
      </c>
      <c r="AG373" s="264">
        <f>ROUND((G104),0)</f>
        <v>161</v>
      </c>
      <c r="AH373" s="454" t="s">
        <v>137</v>
      </c>
      <c r="AI373" s="264"/>
      <c r="AJ373" s="265"/>
      <c r="AK373" s="237"/>
    </row>
    <row r="374" spans="25:37" hidden="1" x14ac:dyDescent="0.25">
      <c r="Y374" s="236"/>
      <c r="Z374" s="452" t="s">
        <v>135</v>
      </c>
      <c r="AA374" s="264" t="str">
        <f t="shared" si="3"/>
        <v>E4210</v>
      </c>
      <c r="AB374" s="450" t="s">
        <v>1282</v>
      </c>
      <c r="AC374" s="264">
        <f>ROUND((E105),0)</f>
        <v>0</v>
      </c>
      <c r="AD374" s="454" t="s">
        <v>137</v>
      </c>
      <c r="AE374" s="264">
        <f>ROUND((F105),0)</f>
        <v>0</v>
      </c>
      <c r="AF374" s="454" t="s">
        <v>137</v>
      </c>
      <c r="AG374" s="264">
        <f>ROUND((G105),0)</f>
        <v>-4963</v>
      </c>
      <c r="AH374" s="454" t="s">
        <v>137</v>
      </c>
      <c r="AI374" s="264"/>
      <c r="AJ374" s="265"/>
      <c r="AK374" s="237"/>
    </row>
    <row r="375" spans="25:37" hidden="1" x14ac:dyDescent="0.25">
      <c r="Y375" s="236"/>
      <c r="Z375" s="270" t="s">
        <v>135</v>
      </c>
      <c r="AA375" s="259" t="str">
        <f t="shared" ref="AA375:AA398" si="12">$A$22</f>
        <v>E4210</v>
      </c>
      <c r="AB375" s="450" t="s">
        <v>1282</v>
      </c>
      <c r="AC375" s="259">
        <f>ROUND((E106),0)</f>
        <v>0</v>
      </c>
      <c r="AD375" s="451" t="s">
        <v>137</v>
      </c>
      <c r="AE375" s="264"/>
      <c r="AF375" s="265"/>
      <c r="AG375" s="264"/>
      <c r="AH375" s="265"/>
      <c r="AI375" s="264"/>
      <c r="AJ375" s="265"/>
      <c r="AK375" s="237"/>
    </row>
    <row r="376" spans="25:37" hidden="1" x14ac:dyDescent="0.25">
      <c r="Y376" s="236"/>
      <c r="Z376" s="255" t="s">
        <v>135</v>
      </c>
      <c r="AA376" s="256" t="str">
        <f t="shared" si="12"/>
        <v>E4210</v>
      </c>
      <c r="AB376" s="450" t="s">
        <v>1282</v>
      </c>
      <c r="AC376" s="256">
        <f>ROUND((E111),0)</f>
        <v>11623</v>
      </c>
      <c r="AD376" s="258" t="s">
        <v>137</v>
      </c>
      <c r="AE376" s="264"/>
      <c r="AF376" s="265"/>
      <c r="AG376" s="264"/>
      <c r="AH376" s="265"/>
      <c r="AI376" s="264"/>
      <c r="AJ376" s="265"/>
      <c r="AK376" s="237"/>
    </row>
    <row r="377" spans="25:37" hidden="1" x14ac:dyDescent="0.25">
      <c r="Y377" s="236"/>
      <c r="Z377" s="255" t="s">
        <v>135</v>
      </c>
      <c r="AA377" s="256" t="str">
        <f t="shared" si="12"/>
        <v>E4210</v>
      </c>
      <c r="AB377" s="450" t="s">
        <v>1282</v>
      </c>
      <c r="AC377" s="256">
        <f>ROUND((E112),0)</f>
        <v>2106</v>
      </c>
      <c r="AD377" s="258" t="s">
        <v>137</v>
      </c>
      <c r="AE377" s="264"/>
      <c r="AF377" s="265"/>
      <c r="AG377" s="264"/>
      <c r="AH377" s="265"/>
      <c r="AI377" s="264"/>
      <c r="AJ377" s="265"/>
      <c r="AK377" s="237"/>
    </row>
    <row r="378" spans="25:37" hidden="1" x14ac:dyDescent="0.25">
      <c r="Y378" s="236"/>
      <c r="Z378" s="255" t="s">
        <v>135</v>
      </c>
      <c r="AA378" s="256" t="str">
        <f t="shared" si="12"/>
        <v>E4210</v>
      </c>
      <c r="AB378" s="450" t="s">
        <v>1282</v>
      </c>
      <c r="AC378" s="256">
        <f>ROUND((E113),0)</f>
        <v>2298</v>
      </c>
      <c r="AD378" s="258" t="s">
        <v>137</v>
      </c>
      <c r="AE378" s="93"/>
      <c r="AF378" s="93"/>
      <c r="AG378" s="93"/>
      <c r="AH378" s="93"/>
      <c r="AI378" s="93"/>
      <c r="AJ378" s="93"/>
      <c r="AK378" s="237"/>
    </row>
    <row r="379" spans="25:37" hidden="1" x14ac:dyDescent="0.25">
      <c r="Y379" s="236"/>
      <c r="Z379" s="255" t="s">
        <v>135</v>
      </c>
      <c r="AA379" s="256" t="str">
        <f t="shared" si="12"/>
        <v>E4210</v>
      </c>
      <c r="AB379" s="450" t="s">
        <v>1282</v>
      </c>
      <c r="AC379" s="256">
        <f>ROUND((E114),0)</f>
        <v>-2043</v>
      </c>
      <c r="AD379" s="258" t="s">
        <v>137</v>
      </c>
      <c r="AE379" s="93"/>
      <c r="AF379" s="93"/>
      <c r="AG379" s="93"/>
      <c r="AH379" s="93"/>
      <c r="AI379" s="93"/>
      <c r="AJ379" s="93"/>
      <c r="AK379" s="237"/>
    </row>
    <row r="380" spans="25:37" hidden="1" x14ac:dyDescent="0.25">
      <c r="Y380" s="236"/>
      <c r="Z380" s="255" t="s">
        <v>135</v>
      </c>
      <c r="AA380" s="256" t="str">
        <f t="shared" si="12"/>
        <v>E4210</v>
      </c>
      <c r="AB380" s="450" t="s">
        <v>1282</v>
      </c>
      <c r="AC380" s="256">
        <f>ROUND((E115),0)</f>
        <v>13984</v>
      </c>
      <c r="AD380" s="258" t="s">
        <v>137</v>
      </c>
      <c r="AE380" s="93"/>
      <c r="AF380" s="93"/>
      <c r="AG380" s="93"/>
      <c r="AH380" s="93"/>
      <c r="AI380" s="93"/>
      <c r="AJ380" s="93"/>
      <c r="AK380" s="237"/>
    </row>
    <row r="381" spans="25:37" hidden="1" x14ac:dyDescent="0.25">
      <c r="Y381" s="236"/>
      <c r="Z381" s="452" t="s">
        <v>135</v>
      </c>
      <c r="AA381" s="264" t="str">
        <f t="shared" si="12"/>
        <v>E4210</v>
      </c>
      <c r="AB381" s="450" t="s">
        <v>1282</v>
      </c>
      <c r="AC381" s="264">
        <f>ROUND((E128),0)</f>
        <v>220017</v>
      </c>
      <c r="AD381" s="454" t="s">
        <v>137</v>
      </c>
      <c r="AE381" s="264">
        <f>ROUND((F128),0)</f>
        <v>220198</v>
      </c>
      <c r="AF381" s="264" t="s">
        <v>137</v>
      </c>
      <c r="AG381" s="93"/>
      <c r="AH381" s="93"/>
      <c r="AI381" s="93"/>
      <c r="AJ381" s="93"/>
      <c r="AK381" s="237"/>
    </row>
    <row r="382" spans="25:37" hidden="1" x14ac:dyDescent="0.25">
      <c r="Y382" s="236"/>
      <c r="Z382" s="452" t="s">
        <v>135</v>
      </c>
      <c r="AA382" s="264" t="str">
        <f t="shared" si="12"/>
        <v>E4210</v>
      </c>
      <c r="AB382" s="450" t="s">
        <v>1282</v>
      </c>
      <c r="AC382" s="264">
        <f t="shared" ref="AC382:AC398" si="13">ROUND((E129),0)</f>
        <v>11505</v>
      </c>
      <c r="AD382" s="454" t="s">
        <v>137</v>
      </c>
      <c r="AE382" s="264">
        <f t="shared" ref="AE382:AE398" si="14">ROUND((F129),0)</f>
        <v>11461</v>
      </c>
      <c r="AF382" s="264" t="s">
        <v>137</v>
      </c>
      <c r="AG382" s="93"/>
      <c r="AH382" s="93"/>
      <c r="AI382" s="93"/>
      <c r="AJ382" s="93"/>
      <c r="AK382" s="237"/>
    </row>
    <row r="383" spans="25:37" hidden="1" x14ac:dyDescent="0.25">
      <c r="Y383" s="236"/>
      <c r="Z383" s="452" t="s">
        <v>135</v>
      </c>
      <c r="AA383" s="264" t="str">
        <f t="shared" si="12"/>
        <v>E4210</v>
      </c>
      <c r="AB383" s="450" t="s">
        <v>1282</v>
      </c>
      <c r="AC383" s="264">
        <f t="shared" si="13"/>
        <v>98216</v>
      </c>
      <c r="AD383" s="454" t="s">
        <v>137</v>
      </c>
      <c r="AE383" s="264">
        <f t="shared" si="14"/>
        <v>94828</v>
      </c>
      <c r="AF383" s="264" t="s">
        <v>137</v>
      </c>
      <c r="AG383" s="93"/>
      <c r="AH383" s="93"/>
      <c r="AI383" s="93"/>
      <c r="AJ383" s="93"/>
      <c r="AK383" s="237"/>
    </row>
    <row r="384" spans="25:37" hidden="1" x14ac:dyDescent="0.25">
      <c r="Y384" s="236"/>
      <c r="Z384" s="452" t="s">
        <v>135</v>
      </c>
      <c r="AA384" s="264" t="str">
        <f t="shared" si="12"/>
        <v>E4210</v>
      </c>
      <c r="AB384" s="450" t="s">
        <v>1282</v>
      </c>
      <c r="AC384" s="264">
        <f t="shared" si="13"/>
        <v>9721</v>
      </c>
      <c r="AD384" s="454" t="s">
        <v>137</v>
      </c>
      <c r="AE384" s="264">
        <f t="shared" si="14"/>
        <v>9705</v>
      </c>
      <c r="AF384" s="264" t="s">
        <v>137</v>
      </c>
      <c r="AG384" s="93"/>
      <c r="AH384" s="93"/>
      <c r="AI384" s="93"/>
      <c r="AJ384" s="93"/>
      <c r="AK384" s="237"/>
    </row>
    <row r="385" spans="25:37" hidden="1" x14ac:dyDescent="0.25">
      <c r="Y385" s="236"/>
      <c r="Z385" s="452" t="s">
        <v>135</v>
      </c>
      <c r="AA385" s="264" t="str">
        <f t="shared" si="12"/>
        <v>E4210</v>
      </c>
      <c r="AB385" s="450" t="s">
        <v>1282</v>
      </c>
      <c r="AC385" s="264">
        <f t="shared" si="13"/>
        <v>321</v>
      </c>
      <c r="AD385" s="454" t="s">
        <v>137</v>
      </c>
      <c r="AE385" s="264">
        <f t="shared" si="14"/>
        <v>321</v>
      </c>
      <c r="AF385" s="264" t="s">
        <v>137</v>
      </c>
      <c r="AG385" s="93"/>
      <c r="AH385" s="93"/>
      <c r="AI385" s="93"/>
      <c r="AJ385" s="93"/>
      <c r="AK385" s="237"/>
    </row>
    <row r="386" spans="25:37" hidden="1" x14ac:dyDescent="0.25">
      <c r="Y386" s="236"/>
      <c r="Z386" s="452" t="s">
        <v>135</v>
      </c>
      <c r="AA386" s="264" t="str">
        <f t="shared" si="12"/>
        <v>E4210</v>
      </c>
      <c r="AB386" s="450" t="s">
        <v>1282</v>
      </c>
      <c r="AC386" s="264">
        <f t="shared" si="13"/>
        <v>22630</v>
      </c>
      <c r="AD386" s="454" t="s">
        <v>137</v>
      </c>
      <c r="AE386" s="264">
        <f t="shared" si="14"/>
        <v>22179</v>
      </c>
      <c r="AF386" s="264" t="s">
        <v>137</v>
      </c>
      <c r="AG386" s="93"/>
      <c r="AH386" s="93"/>
      <c r="AI386" s="93"/>
      <c r="AJ386" s="93"/>
      <c r="AK386" s="237"/>
    </row>
    <row r="387" spans="25:37" hidden="1" x14ac:dyDescent="0.25">
      <c r="Y387" s="236"/>
      <c r="Z387" s="452" t="s">
        <v>135</v>
      </c>
      <c r="AA387" s="264" t="str">
        <f t="shared" si="12"/>
        <v>E4210</v>
      </c>
      <c r="AB387" s="450" t="s">
        <v>1282</v>
      </c>
      <c r="AC387" s="264">
        <f t="shared" si="13"/>
        <v>5574</v>
      </c>
      <c r="AD387" s="454" t="s">
        <v>137</v>
      </c>
      <c r="AE387" s="264">
        <f t="shared" si="14"/>
        <v>5201</v>
      </c>
      <c r="AF387" s="264" t="s">
        <v>137</v>
      </c>
      <c r="AG387" s="93"/>
      <c r="AH387" s="93"/>
      <c r="AI387" s="93"/>
      <c r="AJ387" s="93"/>
      <c r="AK387" s="237"/>
    </row>
    <row r="388" spans="25:37" hidden="1" x14ac:dyDescent="0.25">
      <c r="Y388" s="236"/>
      <c r="Z388" s="452" t="s">
        <v>135</v>
      </c>
      <c r="AA388" s="264" t="str">
        <f t="shared" si="12"/>
        <v>E4210</v>
      </c>
      <c r="AB388" s="450" t="s">
        <v>1282</v>
      </c>
      <c r="AC388" s="264">
        <f t="shared" si="13"/>
        <v>0</v>
      </c>
      <c r="AD388" s="454" t="s">
        <v>137</v>
      </c>
      <c r="AE388" s="264">
        <f t="shared" si="14"/>
        <v>0</v>
      </c>
      <c r="AF388" s="264" t="s">
        <v>137</v>
      </c>
      <c r="AG388" s="93"/>
      <c r="AH388" s="93"/>
      <c r="AI388" s="93"/>
      <c r="AJ388" s="93"/>
      <c r="AK388" s="237"/>
    </row>
    <row r="389" spans="25:37" hidden="1" x14ac:dyDescent="0.25">
      <c r="Y389" s="236"/>
      <c r="Z389" s="452" t="s">
        <v>135</v>
      </c>
      <c r="AA389" s="264" t="str">
        <f t="shared" si="12"/>
        <v>E4210</v>
      </c>
      <c r="AB389" s="450" t="s">
        <v>1282</v>
      </c>
      <c r="AC389" s="264">
        <f t="shared" si="13"/>
        <v>0</v>
      </c>
      <c r="AD389" s="454" t="s">
        <v>137</v>
      </c>
      <c r="AE389" s="264">
        <f t="shared" si="14"/>
        <v>0</v>
      </c>
      <c r="AF389" s="264" t="s">
        <v>137</v>
      </c>
      <c r="AG389" s="93"/>
      <c r="AH389" s="93"/>
      <c r="AI389" s="93"/>
      <c r="AJ389" s="93"/>
      <c r="AK389" s="237"/>
    </row>
    <row r="390" spans="25:37" hidden="1" x14ac:dyDescent="0.25">
      <c r="Y390" s="236"/>
      <c r="Z390" s="452" t="s">
        <v>135</v>
      </c>
      <c r="AA390" s="264" t="str">
        <f t="shared" si="12"/>
        <v>E4210</v>
      </c>
      <c r="AB390" s="450" t="s">
        <v>1282</v>
      </c>
      <c r="AC390" s="264">
        <f t="shared" si="13"/>
        <v>153</v>
      </c>
      <c r="AD390" s="454" t="s">
        <v>137</v>
      </c>
      <c r="AE390" s="264">
        <f t="shared" si="14"/>
        <v>149</v>
      </c>
      <c r="AF390" s="264" t="s">
        <v>137</v>
      </c>
      <c r="AG390" s="93"/>
      <c r="AH390" s="93"/>
      <c r="AI390" s="93"/>
      <c r="AJ390" s="93"/>
      <c r="AK390" s="237"/>
    </row>
    <row r="391" spans="25:37" hidden="1" x14ac:dyDescent="0.25">
      <c r="Y391" s="236"/>
      <c r="Z391" s="452" t="s">
        <v>135</v>
      </c>
      <c r="AA391" s="264" t="str">
        <f t="shared" si="12"/>
        <v>E4210</v>
      </c>
      <c r="AB391" s="450" t="s">
        <v>1282</v>
      </c>
      <c r="AC391" s="264">
        <f t="shared" si="13"/>
        <v>12982</v>
      </c>
      <c r="AD391" s="454" t="s">
        <v>137</v>
      </c>
      <c r="AE391" s="264">
        <f t="shared" si="14"/>
        <v>12447</v>
      </c>
      <c r="AF391" s="264" t="s">
        <v>137</v>
      </c>
      <c r="AG391" s="93"/>
      <c r="AH391" s="93"/>
      <c r="AI391" s="93"/>
      <c r="AJ391" s="93"/>
      <c r="AK391" s="237"/>
    </row>
    <row r="392" spans="25:37" hidden="1" x14ac:dyDescent="0.25">
      <c r="Y392" s="236"/>
      <c r="Z392" s="452" t="s">
        <v>135</v>
      </c>
      <c r="AA392" s="264" t="str">
        <f t="shared" si="12"/>
        <v>E4210</v>
      </c>
      <c r="AB392" s="450" t="s">
        <v>1282</v>
      </c>
      <c r="AC392" s="264">
        <f t="shared" si="13"/>
        <v>500</v>
      </c>
      <c r="AD392" s="454" t="s">
        <v>137</v>
      </c>
      <c r="AE392" s="264">
        <f t="shared" si="14"/>
        <v>1719</v>
      </c>
      <c r="AF392" s="264" t="s">
        <v>137</v>
      </c>
      <c r="AG392" s="93"/>
      <c r="AH392" s="93"/>
      <c r="AI392" s="93"/>
      <c r="AJ392" s="93"/>
      <c r="AK392" s="237"/>
    </row>
    <row r="393" spans="25:37" hidden="1" x14ac:dyDescent="0.25">
      <c r="Y393" s="236"/>
      <c r="Z393" s="452" t="s">
        <v>135</v>
      </c>
      <c r="AA393" s="264" t="str">
        <f t="shared" si="12"/>
        <v>E4210</v>
      </c>
      <c r="AB393" s="450" t="s">
        <v>1282</v>
      </c>
      <c r="AC393" s="264">
        <f t="shared" si="13"/>
        <v>39501</v>
      </c>
      <c r="AD393" s="454" t="s">
        <v>137</v>
      </c>
      <c r="AE393" s="264">
        <f t="shared" si="14"/>
        <v>39408</v>
      </c>
      <c r="AF393" s="264" t="s">
        <v>137</v>
      </c>
      <c r="AG393" s="93"/>
      <c r="AH393" s="93"/>
      <c r="AI393" s="93"/>
      <c r="AJ393" s="93"/>
      <c r="AK393" s="237"/>
    </row>
    <row r="394" spans="25:37" hidden="1" x14ac:dyDescent="0.25">
      <c r="Y394" s="236"/>
      <c r="Z394" s="452" t="s">
        <v>135</v>
      </c>
      <c r="AA394" s="264" t="str">
        <f t="shared" si="12"/>
        <v>E4210</v>
      </c>
      <c r="AB394" s="450" t="s">
        <v>1282</v>
      </c>
      <c r="AC394" s="264">
        <f t="shared" si="13"/>
        <v>-1153</v>
      </c>
      <c r="AD394" s="454" t="s">
        <v>137</v>
      </c>
      <c r="AE394" s="264">
        <f t="shared" si="14"/>
        <v>-1184</v>
      </c>
      <c r="AF394" s="264" t="s">
        <v>137</v>
      </c>
      <c r="AG394" s="93"/>
      <c r="AH394" s="93"/>
      <c r="AI394" s="93"/>
      <c r="AJ394" s="93"/>
      <c r="AK394" s="237"/>
    </row>
    <row r="395" spans="25:37" hidden="1" x14ac:dyDescent="0.25">
      <c r="Y395" s="236"/>
      <c r="Z395" s="452" t="s">
        <v>135</v>
      </c>
      <c r="AA395" s="264" t="str">
        <f t="shared" si="12"/>
        <v>E4210</v>
      </c>
      <c r="AB395" s="450" t="s">
        <v>1282</v>
      </c>
      <c r="AC395" s="264">
        <f t="shared" si="13"/>
        <v>241</v>
      </c>
      <c r="AD395" s="454" t="s">
        <v>137</v>
      </c>
      <c r="AE395" s="264">
        <f t="shared" si="14"/>
        <v>-1087</v>
      </c>
      <c r="AF395" s="264" t="s">
        <v>137</v>
      </c>
      <c r="AG395" s="93"/>
      <c r="AH395" s="93"/>
      <c r="AI395" s="93"/>
      <c r="AJ395" s="93"/>
      <c r="AK395" s="237"/>
    </row>
    <row r="396" spans="25:37" hidden="1" x14ac:dyDescent="0.25">
      <c r="Y396" s="236"/>
      <c r="Z396" s="452" t="s">
        <v>135</v>
      </c>
      <c r="AA396" s="264" t="str">
        <f t="shared" si="12"/>
        <v>E4210</v>
      </c>
      <c r="AB396" s="450" t="s">
        <v>1282</v>
      </c>
      <c r="AC396" s="264">
        <f t="shared" si="13"/>
        <v>100</v>
      </c>
      <c r="AD396" s="454" t="s">
        <v>137</v>
      </c>
      <c r="AE396" s="264">
        <f t="shared" si="14"/>
        <v>0</v>
      </c>
      <c r="AF396" s="264" t="s">
        <v>137</v>
      </c>
      <c r="AG396" s="93"/>
      <c r="AH396" s="93"/>
      <c r="AI396" s="93"/>
      <c r="AJ396" s="93"/>
      <c r="AK396" s="237"/>
    </row>
    <row r="397" spans="25:37" hidden="1" x14ac:dyDescent="0.25">
      <c r="Y397" s="236"/>
      <c r="Z397" s="452" t="s">
        <v>135</v>
      </c>
      <c r="AA397" s="264" t="str">
        <f t="shared" si="12"/>
        <v>E4210</v>
      </c>
      <c r="AB397" s="450" t="s">
        <v>1282</v>
      </c>
      <c r="AC397" s="264">
        <f t="shared" si="13"/>
        <v>-4963</v>
      </c>
      <c r="AD397" s="454" t="s">
        <v>137</v>
      </c>
      <c r="AE397" s="264">
        <f t="shared" si="14"/>
        <v>0</v>
      </c>
      <c r="AF397" s="264" t="s">
        <v>137</v>
      </c>
      <c r="AG397" s="93"/>
      <c r="AH397" s="93"/>
      <c r="AI397" s="93"/>
      <c r="AJ397" s="93"/>
      <c r="AK397" s="237"/>
    </row>
    <row r="398" spans="25:37" hidden="1" x14ac:dyDescent="0.25">
      <c r="Y398" s="236"/>
      <c r="Z398" s="452" t="s">
        <v>135</v>
      </c>
      <c r="AA398" s="264" t="str">
        <f t="shared" si="12"/>
        <v>E4210</v>
      </c>
      <c r="AB398" s="450" t="s">
        <v>1282</v>
      </c>
      <c r="AC398" s="264">
        <f t="shared" si="13"/>
        <v>415345</v>
      </c>
      <c r="AD398" s="454" t="s">
        <v>137</v>
      </c>
      <c r="AE398" s="264">
        <f t="shared" si="14"/>
        <v>415345</v>
      </c>
      <c r="AF398" s="264" t="s">
        <v>137</v>
      </c>
      <c r="AG398" s="93"/>
      <c r="AH398" s="93"/>
      <c r="AI398" s="93"/>
      <c r="AJ398" s="93"/>
      <c r="AK398" s="237"/>
    </row>
    <row r="399" spans="25:37" hidden="1" x14ac:dyDescent="0.25">
      <c r="Y399" s="236"/>
      <c r="Z399" s="93"/>
      <c r="AA399" s="93"/>
      <c r="AB399" s="93"/>
      <c r="AC399" s="93"/>
      <c r="AD399" s="93"/>
      <c r="AE399" s="93"/>
      <c r="AF399" s="93"/>
      <c r="AG399" s="93"/>
      <c r="AH399" s="93"/>
      <c r="AI399" s="93"/>
      <c r="AJ399" s="93"/>
      <c r="AK399" s="237"/>
    </row>
    <row r="400" spans="25:37" ht="13.8" thickBot="1" x14ac:dyDescent="0.3">
      <c r="Y400" s="236"/>
      <c r="Z400" s="93"/>
      <c r="AA400" s="93"/>
      <c r="AB400" s="93"/>
      <c r="AC400" s="93"/>
      <c r="AD400" s="93"/>
      <c r="AE400" s="93"/>
      <c r="AF400" s="93"/>
      <c r="AG400" s="93"/>
      <c r="AH400" s="93"/>
      <c r="AI400" s="93"/>
      <c r="AJ400" s="93"/>
      <c r="AK400" s="237"/>
    </row>
    <row r="401" spans="25:37" ht="16.8" thickTop="1" thickBot="1" x14ac:dyDescent="0.35">
      <c r="Y401" s="236"/>
      <c r="Z401" s="266" t="s">
        <v>138</v>
      </c>
      <c r="AA401" s="267"/>
      <c r="AB401" s="93"/>
      <c r="AC401" s="93"/>
      <c r="AD401" s="93"/>
      <c r="AE401" s="93"/>
      <c r="AF401" s="93"/>
      <c r="AG401" s="93"/>
      <c r="AH401" s="93"/>
      <c r="AI401" s="93"/>
      <c r="AJ401" s="93"/>
      <c r="AK401" s="237"/>
    </row>
    <row r="402" spans="25:37" ht="13.8" thickTop="1" x14ac:dyDescent="0.25">
      <c r="Y402" s="236"/>
      <c r="Z402" s="93"/>
      <c r="AA402" s="93"/>
      <c r="AB402" s="93"/>
      <c r="AC402" s="93"/>
      <c r="AD402" s="93"/>
      <c r="AE402" s="93"/>
      <c r="AF402" s="93"/>
      <c r="AG402" s="93"/>
      <c r="AH402" s="93"/>
      <c r="AI402" s="93"/>
      <c r="AJ402" s="93"/>
      <c r="AK402" s="237"/>
    </row>
    <row r="403" spans="25:37" x14ac:dyDescent="0.25">
      <c r="Y403" s="236"/>
      <c r="Z403" s="93"/>
      <c r="AA403" s="93"/>
      <c r="AB403" s="93"/>
      <c r="AC403" s="93"/>
      <c r="AD403" s="93"/>
      <c r="AE403" s="93"/>
      <c r="AF403" s="93"/>
      <c r="AG403" s="93"/>
      <c r="AH403" s="93"/>
      <c r="AI403" s="93"/>
      <c r="AJ403" s="93"/>
      <c r="AK403" s="237"/>
    </row>
    <row r="404" spans="25:37" x14ac:dyDescent="0.25">
      <c r="Y404" s="236"/>
      <c r="Z404" s="268" t="str">
        <f>CONCATENATE(Z311,AA311,AB311,AC311,AD311,AE311,AF311,AG311,AH311,AI311,AJ311,AK311,AL311,AM311,AN311,AO311,AP311,AQ311,AR311,AS311,AT311,)</f>
        <v>000E4210RS06XXXXX,220017,4927,224103,</v>
      </c>
      <c r="AA404" s="93"/>
      <c r="AB404" s="93"/>
      <c r="AC404" s="93"/>
      <c r="AD404" s="93"/>
      <c r="AE404" s="93"/>
      <c r="AF404" s="93"/>
      <c r="AG404" s="93"/>
      <c r="AH404" s="93"/>
      <c r="AI404" s="93"/>
      <c r="AJ404" s="93"/>
      <c r="AK404" s="237"/>
    </row>
    <row r="405" spans="25:37" x14ac:dyDescent="0.25">
      <c r="Y405" s="236"/>
      <c r="Z405" s="268" t="str">
        <f t="shared" ref="Z405:Z468" si="15">CONCATENATE(Z312,AA312,AB312,AC312,AD312,AE312,AF312,AG312,AH312,AI312,AJ312,AK312,AL312,AM312,AN312,AO312,AP312,AQ312,AR312,AS312,AT312,)</f>
        <v>000E4210RS06XXXXX,11505,3188,14693,</v>
      </c>
      <c r="AA405" s="93"/>
      <c r="AB405" s="93"/>
      <c r="AC405" s="93"/>
      <c r="AD405" s="93"/>
      <c r="AE405" s="93"/>
      <c r="AF405" s="93"/>
      <c r="AG405" s="93"/>
      <c r="AH405" s="93"/>
      <c r="AI405" s="93"/>
      <c r="AJ405" s="93"/>
      <c r="AK405" s="237"/>
    </row>
    <row r="406" spans="25:37" x14ac:dyDescent="0.25">
      <c r="Y406" s="236"/>
      <c r="Z406" s="268" t="str">
        <f t="shared" si="15"/>
        <v>000E4210RS06XXXXX,98216,2301,100517,</v>
      </c>
      <c r="AA406" s="93"/>
      <c r="AB406" s="93"/>
      <c r="AC406" s="93"/>
      <c r="AD406" s="93"/>
      <c r="AE406" s="93"/>
      <c r="AF406" s="93"/>
      <c r="AG406" s="93"/>
      <c r="AH406" s="93"/>
      <c r="AI406" s="93"/>
      <c r="AJ406" s="93"/>
      <c r="AK406" s="237"/>
    </row>
    <row r="407" spans="25:37" x14ac:dyDescent="0.25">
      <c r="Y407" s="236"/>
      <c r="Z407" s="268" t="str">
        <f t="shared" si="15"/>
        <v>000E4210RS06XXXXX,9721,149,9870,</v>
      </c>
      <c r="AA407" s="93"/>
      <c r="AB407" s="93"/>
      <c r="AC407" s="93"/>
      <c r="AD407" s="93"/>
      <c r="AE407" s="93"/>
      <c r="AF407" s="93"/>
      <c r="AG407" s="93"/>
      <c r="AH407" s="93"/>
      <c r="AI407" s="93"/>
      <c r="AJ407" s="93"/>
      <c r="AK407" s="237"/>
    </row>
    <row r="408" spans="25:37" x14ac:dyDescent="0.25">
      <c r="Y408" s="236"/>
      <c r="Z408" s="268" t="str">
        <f t="shared" si="15"/>
        <v>000E4210RS06XXXXX,321,0,321,</v>
      </c>
      <c r="AA408" s="93"/>
      <c r="AB408" s="93"/>
      <c r="AC408" s="93"/>
      <c r="AD408" s="93"/>
      <c r="AE408" s="93"/>
      <c r="AF408" s="93"/>
      <c r="AG408" s="93"/>
      <c r="AH408" s="93"/>
      <c r="AI408" s="93"/>
      <c r="AJ408" s="93"/>
      <c r="AK408" s="237"/>
    </row>
    <row r="409" spans="25:37" x14ac:dyDescent="0.25">
      <c r="Y409" s="236"/>
      <c r="Z409" s="268" t="str">
        <f t="shared" si="15"/>
        <v>000E4210RS06XXXXX,22630,542,23172,</v>
      </c>
      <c r="AA409" s="93"/>
      <c r="AB409" s="93"/>
      <c r="AC409" s="93"/>
      <c r="AD409" s="93"/>
      <c r="AE409" s="93"/>
      <c r="AF409" s="93"/>
      <c r="AG409" s="93"/>
      <c r="AH409" s="93"/>
      <c r="AI409" s="93"/>
      <c r="AJ409" s="93"/>
      <c r="AK409" s="237"/>
    </row>
    <row r="410" spans="25:37" x14ac:dyDescent="0.25">
      <c r="Y410" s="236"/>
      <c r="Z410" s="268" t="str">
        <f t="shared" si="15"/>
        <v>000E4210RS06XXXXX,5574,68,5642,</v>
      </c>
      <c r="AA410" s="93"/>
      <c r="AB410" s="93"/>
      <c r="AC410" s="93"/>
      <c r="AD410" s="93"/>
      <c r="AE410" s="93"/>
      <c r="AF410" s="93"/>
      <c r="AG410" s="93"/>
      <c r="AH410" s="93"/>
      <c r="AI410" s="93"/>
      <c r="AJ410" s="93"/>
      <c r="AK410" s="237"/>
    </row>
    <row r="411" spans="25:37" x14ac:dyDescent="0.25">
      <c r="Y411" s="236"/>
      <c r="Z411" s="268" t="str">
        <f t="shared" si="15"/>
        <v>000E4210RS06XXXXX,0,0,0,</v>
      </c>
      <c r="AA411" s="93"/>
      <c r="AB411" s="93"/>
      <c r="AC411" s="93"/>
      <c r="AD411" s="93"/>
      <c r="AE411" s="93"/>
      <c r="AF411" s="93"/>
      <c r="AG411" s="93"/>
      <c r="AH411" s="93"/>
      <c r="AI411" s="93"/>
      <c r="AJ411" s="93"/>
      <c r="AK411" s="237"/>
    </row>
    <row r="412" spans="25:37" x14ac:dyDescent="0.25">
      <c r="Y412" s="236"/>
      <c r="Z412" s="268" t="str">
        <f t="shared" si="15"/>
        <v>000E4210RS06XXXXX,0,0,0,</v>
      </c>
      <c r="AA412" s="93"/>
      <c r="AB412" s="93"/>
      <c r="AC412" s="93"/>
      <c r="AD412" s="93"/>
      <c r="AE412" s="93"/>
      <c r="AF412" s="93"/>
      <c r="AG412" s="93"/>
      <c r="AH412" s="93"/>
      <c r="AI412" s="93"/>
      <c r="AJ412" s="93"/>
      <c r="AK412" s="237"/>
    </row>
    <row r="413" spans="25:37" x14ac:dyDescent="0.25">
      <c r="Y413" s="236"/>
      <c r="Z413" s="268" t="str">
        <f t="shared" si="15"/>
        <v>000E4210RS06XXXXX,153,0,153,</v>
      </c>
      <c r="AA413" s="93"/>
      <c r="AB413" s="93"/>
      <c r="AC413" s="93"/>
      <c r="AD413" s="93"/>
      <c r="AE413" s="93"/>
      <c r="AF413" s="93"/>
      <c r="AG413" s="93"/>
      <c r="AH413" s="93"/>
      <c r="AI413" s="93"/>
      <c r="AJ413" s="93"/>
      <c r="AK413" s="237"/>
    </row>
    <row r="414" spans="25:37" x14ac:dyDescent="0.25">
      <c r="Y414" s="236"/>
      <c r="Z414" s="268" t="str">
        <f t="shared" si="15"/>
        <v>000E4210RS06XXXXX,13482,789,14271,</v>
      </c>
      <c r="AA414" s="93"/>
      <c r="AB414" s="93"/>
      <c r="AC414" s="93"/>
      <c r="AD414" s="93"/>
      <c r="AE414" s="93"/>
      <c r="AF414" s="93"/>
      <c r="AG414" s="93"/>
      <c r="AH414" s="93"/>
      <c r="AI414" s="93"/>
      <c r="AJ414" s="93"/>
      <c r="AK414" s="237"/>
    </row>
    <row r="415" spans="25:37" x14ac:dyDescent="0.25">
      <c r="Y415" s="236"/>
      <c r="Z415" s="268" t="str">
        <f t="shared" si="15"/>
        <v>000E4210RS06XXXXX,39501,2020,41521,</v>
      </c>
      <c r="AA415" s="93"/>
      <c r="AB415" s="93"/>
      <c r="AC415" s="93"/>
      <c r="AD415" s="93"/>
      <c r="AE415" s="93"/>
      <c r="AF415" s="93"/>
      <c r="AG415" s="93"/>
      <c r="AH415" s="93"/>
      <c r="AI415" s="93"/>
      <c r="AJ415" s="93"/>
      <c r="AK415" s="237"/>
    </row>
    <row r="416" spans="25:37" x14ac:dyDescent="0.25">
      <c r="Y416" s="236"/>
      <c r="Z416" s="268" t="str">
        <f t="shared" si="15"/>
        <v>000E4210RS06XXXXX,421120,13984,434263,</v>
      </c>
      <c r="AA416" s="93"/>
      <c r="AB416" s="93"/>
      <c r="AC416" s="93"/>
      <c r="AD416" s="93"/>
      <c r="AE416" s="93"/>
      <c r="AF416" s="93"/>
      <c r="AG416" s="93"/>
      <c r="AH416" s="93"/>
      <c r="AI416" s="93"/>
      <c r="AJ416" s="93"/>
      <c r="AK416" s="237"/>
    </row>
    <row r="417" spans="25:37" x14ac:dyDescent="0.25">
      <c r="Y417" s="236"/>
      <c r="Z417" s="268" t="str">
        <f t="shared" si="15"/>
        <v>000E4210RS06XXXXX,0,</v>
      </c>
      <c r="AA417" s="93"/>
      <c r="AB417" s="93"/>
      <c r="AC417" s="93"/>
      <c r="AD417" s="93"/>
      <c r="AE417" s="93"/>
      <c r="AF417" s="93"/>
      <c r="AG417" s="93"/>
      <c r="AH417" s="93"/>
      <c r="AI417" s="93"/>
      <c r="AJ417" s="93"/>
      <c r="AK417" s="237"/>
    </row>
    <row r="418" spans="25:37" x14ac:dyDescent="0.25">
      <c r="Y418" s="236"/>
      <c r="Z418" s="268" t="str">
        <f t="shared" si="15"/>
        <v>000E4210RS06XXXXX,20871,</v>
      </c>
      <c r="AA418" s="93"/>
      <c r="AB418" s="93"/>
      <c r="AC418" s="93"/>
      <c r="AD418" s="93"/>
      <c r="AE418" s="93"/>
      <c r="AF418" s="93"/>
      <c r="AG418" s="93"/>
      <c r="AH418" s="93"/>
      <c r="AI418" s="93"/>
      <c r="AJ418" s="93"/>
      <c r="AK418" s="237"/>
    </row>
    <row r="419" spans="25:37" x14ac:dyDescent="0.25">
      <c r="Y419" s="236"/>
      <c r="Z419" s="268" t="str">
        <f t="shared" si="15"/>
        <v>000E4210RS06XXXXX,385,</v>
      </c>
      <c r="AA419" s="93"/>
      <c r="AB419" s="93"/>
      <c r="AC419" s="93"/>
      <c r="AD419" s="93"/>
      <c r="AE419" s="93"/>
      <c r="AF419" s="93"/>
      <c r="AG419" s="93"/>
      <c r="AH419" s="93"/>
      <c r="AI419" s="93"/>
      <c r="AJ419" s="93"/>
      <c r="AK419" s="237"/>
    </row>
    <row r="420" spans="25:37" x14ac:dyDescent="0.25">
      <c r="Y420" s="236"/>
      <c r="Z420" s="268" t="str">
        <f t="shared" si="15"/>
        <v>000E4210RS06XXXXX,36543,</v>
      </c>
      <c r="AA420" s="93"/>
      <c r="AB420" s="93"/>
      <c r="AC420" s="93"/>
      <c r="AD420" s="93"/>
      <c r="AE420" s="93"/>
      <c r="AF420" s="93"/>
      <c r="AG420" s="93"/>
      <c r="AH420" s="93"/>
      <c r="AI420" s="93"/>
      <c r="AJ420" s="93"/>
      <c r="AK420" s="237"/>
    </row>
    <row r="421" spans="25:37" x14ac:dyDescent="0.25">
      <c r="Y421" s="236"/>
      <c r="Z421" s="268" t="str">
        <f t="shared" si="15"/>
        <v>000E4210RS06XXXXX,0,</v>
      </c>
      <c r="AA421" s="93"/>
      <c r="AB421" s="93"/>
      <c r="AC421" s="93"/>
      <c r="AD421" s="93"/>
      <c r="AE421" s="93"/>
      <c r="AF421" s="93"/>
      <c r="AG421" s="93"/>
      <c r="AH421" s="93"/>
      <c r="AI421" s="93"/>
      <c r="AJ421" s="93"/>
      <c r="AK421" s="237"/>
    </row>
    <row r="422" spans="25:37" x14ac:dyDescent="0.25">
      <c r="Y422" s="236"/>
      <c r="Z422" s="268" t="str">
        <f t="shared" si="15"/>
        <v>000E4210RS06XXXXX,0,</v>
      </c>
      <c r="AA422" s="93"/>
      <c r="AB422" s="93"/>
      <c r="AC422" s="93"/>
      <c r="AD422" s="93"/>
      <c r="AE422" s="93"/>
      <c r="AF422" s="93"/>
      <c r="AG422" s="93"/>
      <c r="AH422" s="93"/>
      <c r="AI422" s="93"/>
      <c r="AJ422" s="93"/>
      <c r="AK422" s="237"/>
    </row>
    <row r="423" spans="25:37" x14ac:dyDescent="0.25">
      <c r="Y423" s="236"/>
      <c r="Z423" s="268" t="str">
        <f t="shared" si="15"/>
        <v>000E4210RS06XXXXX,0,</v>
      </c>
      <c r="AA423" s="93"/>
      <c r="AB423" s="93"/>
      <c r="AC423" s="93"/>
      <c r="AD423" s="93"/>
      <c r="AE423" s="93"/>
      <c r="AF423" s="93"/>
      <c r="AG423" s="93"/>
      <c r="AH423" s="93"/>
      <c r="AI423" s="93"/>
      <c r="AJ423" s="93"/>
      <c r="AK423" s="237"/>
    </row>
    <row r="424" spans="25:37" x14ac:dyDescent="0.25">
      <c r="Y424" s="236"/>
      <c r="Z424" s="268" t="str">
        <f t="shared" si="15"/>
        <v>000E4210RS06XXXXX,67,</v>
      </c>
      <c r="AA424" s="93"/>
      <c r="AB424" s="93"/>
      <c r="AC424" s="93"/>
      <c r="AD424" s="93"/>
      <c r="AE424" s="93"/>
      <c r="AF424" s="93"/>
      <c r="AG424" s="93"/>
      <c r="AH424" s="93"/>
      <c r="AI424" s="93"/>
      <c r="AJ424" s="93"/>
      <c r="AK424" s="237"/>
    </row>
    <row r="425" spans="25:37" x14ac:dyDescent="0.25">
      <c r="Y425" s="236"/>
      <c r="Z425" s="268" t="str">
        <f t="shared" si="15"/>
        <v>000E4210RS06XXXXX,17554,</v>
      </c>
      <c r="AA425" s="93"/>
      <c r="AB425" s="93"/>
      <c r="AC425" s="93"/>
      <c r="AD425" s="93"/>
      <c r="AE425" s="93"/>
      <c r="AF425" s="93"/>
      <c r="AG425" s="93"/>
      <c r="AH425" s="93"/>
      <c r="AI425" s="93"/>
      <c r="AJ425" s="93"/>
      <c r="AK425" s="237"/>
    </row>
    <row r="426" spans="25:37" x14ac:dyDescent="0.25">
      <c r="Y426" s="236"/>
      <c r="Z426" s="268" t="str">
        <f t="shared" si="15"/>
        <v>000E4210RS06XXXXX,0,</v>
      </c>
      <c r="AA426" s="93"/>
      <c r="AB426" s="93"/>
      <c r="AC426" s="93"/>
      <c r="AD426" s="93"/>
      <c r="AE426" s="93"/>
      <c r="AF426" s="93"/>
      <c r="AG426" s="93"/>
      <c r="AH426" s="93"/>
      <c r="AI426" s="93"/>
      <c r="AJ426" s="93"/>
      <c r="AK426" s="237"/>
    </row>
    <row r="427" spans="25:37" x14ac:dyDescent="0.25">
      <c r="Y427" s="236"/>
      <c r="Z427" s="268" t="str">
        <f t="shared" si="15"/>
        <v>000E4210RS06XXXXX,0,</v>
      </c>
      <c r="AA427" s="93"/>
      <c r="AB427" s="93"/>
      <c r="AC427" s="93"/>
      <c r="AD427" s="93"/>
      <c r="AE427" s="93"/>
      <c r="AF427" s="93"/>
      <c r="AG427" s="93"/>
      <c r="AH427" s="93"/>
      <c r="AI427" s="93"/>
      <c r="AJ427" s="93"/>
      <c r="AK427" s="237"/>
    </row>
    <row r="428" spans="25:37" x14ac:dyDescent="0.25">
      <c r="Y428" s="236"/>
      <c r="Z428" s="268" t="str">
        <f t="shared" si="15"/>
        <v>000E4210RS06XXXXX,0,</v>
      </c>
      <c r="AA428" s="93"/>
      <c r="AB428" s="93"/>
      <c r="AC428" s="93"/>
      <c r="AD428" s="93"/>
      <c r="AE428" s="93"/>
      <c r="AF428" s="93"/>
      <c r="AG428" s="93"/>
      <c r="AH428" s="93"/>
      <c r="AI428" s="93"/>
      <c r="AJ428" s="93"/>
      <c r="AK428" s="237"/>
    </row>
    <row r="429" spans="25:37" x14ac:dyDescent="0.25">
      <c r="Y429" s="236"/>
      <c r="Z429" s="268" t="str">
        <f t="shared" si="15"/>
        <v>000E4210RS06XXXXX,-1153,</v>
      </c>
      <c r="AA429" s="93"/>
      <c r="AB429" s="93"/>
      <c r="AC429" s="93"/>
      <c r="AD429" s="93"/>
      <c r="AE429" s="93"/>
      <c r="AF429" s="93"/>
      <c r="AG429" s="93"/>
      <c r="AH429" s="93"/>
      <c r="AI429" s="93"/>
      <c r="AJ429" s="93"/>
      <c r="AK429" s="237"/>
    </row>
    <row r="430" spans="25:37" x14ac:dyDescent="0.25">
      <c r="Y430" s="236"/>
      <c r="Z430" s="268" t="str">
        <f t="shared" si="15"/>
        <v>000E4210RS06XXXXX,241,</v>
      </c>
      <c r="AA430" s="93"/>
      <c r="AB430" s="93"/>
      <c r="AC430" s="93"/>
      <c r="AD430" s="93"/>
      <c r="AE430" s="93"/>
      <c r="AF430" s="93"/>
      <c r="AG430" s="93"/>
      <c r="AH430" s="93"/>
      <c r="AI430" s="93"/>
      <c r="AJ430" s="93"/>
      <c r="AK430" s="237"/>
    </row>
    <row r="431" spans="25:37" x14ac:dyDescent="0.25">
      <c r="Y431" s="236"/>
      <c r="Z431" s="268" t="str">
        <f t="shared" si="15"/>
        <v>000E4210RS06XXXXX,0,</v>
      </c>
      <c r="AA431" s="93"/>
      <c r="AB431" s="93"/>
      <c r="AC431" s="93"/>
      <c r="AD431" s="93"/>
      <c r="AE431" s="93"/>
      <c r="AF431" s="93"/>
      <c r="AG431" s="93"/>
      <c r="AH431" s="93"/>
      <c r="AI431" s="93"/>
      <c r="AJ431" s="93"/>
      <c r="AK431" s="237"/>
    </row>
    <row r="432" spans="25:37" x14ac:dyDescent="0.25">
      <c r="Y432" s="236"/>
      <c r="Z432" s="268" t="str">
        <f t="shared" si="15"/>
        <v>000E4210RS06XXXXX,495628,</v>
      </c>
      <c r="AA432" s="93"/>
      <c r="AB432" s="93"/>
      <c r="AC432" s="93"/>
      <c r="AD432" s="93"/>
      <c r="AE432" s="93"/>
      <c r="AF432" s="93"/>
      <c r="AG432" s="93"/>
      <c r="AH432" s="93"/>
      <c r="AI432" s="93"/>
      <c r="AJ432" s="93"/>
      <c r="AK432" s="237"/>
    </row>
    <row r="433" spans="25:37" x14ac:dyDescent="0.25">
      <c r="Y433" s="236"/>
      <c r="Z433" s="268" t="str">
        <f t="shared" si="15"/>
        <v>000E4210RS06XXXXX,19455,</v>
      </c>
      <c r="AA433" s="93"/>
      <c r="AB433" s="93"/>
      <c r="AC433" s="93"/>
      <c r="AD433" s="93"/>
      <c r="AE433" s="93"/>
      <c r="AF433" s="93"/>
      <c r="AG433" s="93"/>
      <c r="AH433" s="93"/>
      <c r="AI433" s="93"/>
      <c r="AJ433" s="93"/>
      <c r="AK433" s="237"/>
    </row>
    <row r="434" spans="25:37" x14ac:dyDescent="0.25">
      <c r="Y434" s="236"/>
      <c r="Z434" s="268" t="str">
        <f t="shared" si="15"/>
        <v>000E4210RS06XXXXX,413,</v>
      </c>
      <c r="AA434" s="93"/>
      <c r="AB434" s="93"/>
      <c r="AC434" s="93"/>
      <c r="AD434" s="93"/>
      <c r="AE434" s="93"/>
      <c r="AF434" s="93"/>
      <c r="AG434" s="93"/>
      <c r="AH434" s="93"/>
      <c r="AI434" s="93"/>
      <c r="AJ434" s="93"/>
      <c r="AK434" s="237"/>
    </row>
    <row r="435" spans="25:37" x14ac:dyDescent="0.25">
      <c r="Y435" s="236"/>
      <c r="Z435" s="268" t="str">
        <f t="shared" si="15"/>
        <v>000E4210RS06XXXXX,137,</v>
      </c>
      <c r="AA435" s="93"/>
      <c r="AB435" s="93"/>
      <c r="AC435" s="93"/>
      <c r="AD435" s="93"/>
      <c r="AE435" s="93"/>
      <c r="AF435" s="93"/>
      <c r="AG435" s="93"/>
      <c r="AH435" s="93"/>
      <c r="AI435" s="93"/>
      <c r="AJ435" s="93"/>
      <c r="AK435" s="237"/>
    </row>
    <row r="436" spans="25:37" x14ac:dyDescent="0.25">
      <c r="Y436" s="236"/>
      <c r="Z436" s="268" t="str">
        <f t="shared" si="15"/>
        <v>000E4210RS06XXXXX,-13,</v>
      </c>
      <c r="AA436" s="93"/>
      <c r="AB436" s="93"/>
      <c r="AC436" s="93"/>
      <c r="AD436" s="93"/>
      <c r="AE436" s="93"/>
      <c r="AF436" s="93"/>
      <c r="AG436" s="93"/>
      <c r="AH436" s="93"/>
      <c r="AI436" s="93"/>
      <c r="AJ436" s="93"/>
      <c r="AK436" s="237"/>
    </row>
    <row r="437" spans="25:37" x14ac:dyDescent="0.25">
      <c r="Y437" s="236"/>
      <c r="Z437" s="268" t="str">
        <f t="shared" si="15"/>
        <v>000E4210RS06XXXXX,-604,</v>
      </c>
      <c r="AA437" s="93"/>
      <c r="AB437" s="93"/>
      <c r="AC437" s="93"/>
      <c r="AD437" s="93"/>
      <c r="AE437" s="93"/>
      <c r="AF437" s="93"/>
      <c r="AG437" s="93"/>
      <c r="AH437" s="93"/>
      <c r="AI437" s="93"/>
      <c r="AJ437" s="93"/>
      <c r="AK437" s="237"/>
    </row>
    <row r="438" spans="25:37" x14ac:dyDescent="0.25">
      <c r="Y438" s="236"/>
      <c r="Z438" s="268" t="str">
        <f t="shared" si="15"/>
        <v>000E4210RS06XXXXX,254,</v>
      </c>
      <c r="AA438" s="93"/>
      <c r="AB438" s="93"/>
      <c r="AC438" s="93"/>
      <c r="AD438" s="93"/>
      <c r="AE438" s="93"/>
      <c r="AF438" s="93"/>
      <c r="AG438" s="93"/>
      <c r="AH438" s="93"/>
      <c r="AI438" s="93"/>
      <c r="AJ438" s="93"/>
      <c r="AK438" s="237"/>
    </row>
    <row r="439" spans="25:37" x14ac:dyDescent="0.25">
      <c r="Y439" s="236"/>
      <c r="Z439" s="268" t="str">
        <f t="shared" si="15"/>
        <v>000E4210RS06XXXXX,359,</v>
      </c>
      <c r="AA439" s="93"/>
      <c r="AB439" s="93"/>
      <c r="AC439" s="93"/>
      <c r="AD439" s="93"/>
      <c r="AE439" s="93"/>
      <c r="AF439" s="93"/>
      <c r="AG439" s="93"/>
      <c r="AH439" s="93"/>
      <c r="AI439" s="93"/>
      <c r="AJ439" s="93"/>
      <c r="AK439" s="237"/>
    </row>
    <row r="440" spans="25:37" x14ac:dyDescent="0.25">
      <c r="Y440" s="236"/>
      <c r="Z440" s="268" t="str">
        <f t="shared" si="15"/>
        <v>000E4210RS06XXXXX,9204,</v>
      </c>
      <c r="AA440" s="93"/>
      <c r="AB440" s="93"/>
      <c r="AC440" s="93"/>
      <c r="AD440" s="93"/>
      <c r="AE440" s="93"/>
      <c r="AF440" s="93"/>
      <c r="AG440" s="93"/>
      <c r="AH440" s="93"/>
      <c r="AI440" s="93"/>
      <c r="AJ440" s="93"/>
      <c r="AK440" s="237"/>
    </row>
    <row r="441" spans="25:37" x14ac:dyDescent="0.25">
      <c r="Y441" s="236"/>
      <c r="Z441" s="268" t="str">
        <f t="shared" si="15"/>
        <v>000E4210RS06XXXXX,0,</v>
      </c>
      <c r="AA441" s="93"/>
      <c r="AB441" s="93"/>
      <c r="AC441" s="93"/>
      <c r="AD441" s="93"/>
      <c r="AE441" s="93"/>
      <c r="AF441" s="93"/>
      <c r="AG441" s="93"/>
      <c r="AH441" s="93"/>
      <c r="AI441" s="93"/>
      <c r="AJ441" s="93"/>
      <c r="AK441" s="237"/>
    </row>
    <row r="442" spans="25:37" x14ac:dyDescent="0.25">
      <c r="Y442" s="236"/>
      <c r="Z442" s="268" t="str">
        <f t="shared" si="15"/>
        <v>000E4210RS06XXXXX,27359,</v>
      </c>
      <c r="AA442" s="93"/>
      <c r="AB442" s="93"/>
      <c r="AC442" s="93"/>
      <c r="AD442" s="93"/>
      <c r="AE442" s="93"/>
      <c r="AF442" s="93"/>
      <c r="AG442" s="93"/>
      <c r="AH442" s="93"/>
      <c r="AI442" s="93"/>
      <c r="AJ442" s="93"/>
      <c r="AK442" s="237"/>
    </row>
    <row r="443" spans="25:37" x14ac:dyDescent="0.25">
      <c r="Y443" s="236"/>
      <c r="Z443" s="268" t="str">
        <f t="shared" si="15"/>
        <v>000E4210RS06XXXXX,-15340,</v>
      </c>
      <c r="AA443" s="93"/>
      <c r="AB443" s="93"/>
      <c r="AC443" s="93"/>
      <c r="AD443" s="93"/>
      <c r="AE443" s="93"/>
      <c r="AF443" s="93"/>
      <c r="AG443" s="93"/>
      <c r="AH443" s="93"/>
      <c r="AI443" s="93"/>
      <c r="AJ443" s="93"/>
      <c r="AK443" s="237"/>
    </row>
    <row r="444" spans="25:37" x14ac:dyDescent="0.25">
      <c r="Y444" s="236"/>
      <c r="Z444" s="268" t="str">
        <f t="shared" si="15"/>
        <v>000E4210RS06XXXXX,536852,</v>
      </c>
      <c r="AA444" s="93"/>
      <c r="AB444" s="93"/>
      <c r="AC444" s="93"/>
      <c r="AD444" s="93"/>
      <c r="AE444" s="93"/>
      <c r="AF444" s="93"/>
      <c r="AG444" s="93"/>
      <c r="AH444" s="93"/>
      <c r="AI444" s="93"/>
      <c r="AJ444" s="93"/>
      <c r="AK444" s="237"/>
    </row>
    <row r="445" spans="25:37" x14ac:dyDescent="0.25">
      <c r="Y445" s="236"/>
      <c r="Z445" s="268" t="str">
        <f t="shared" si="15"/>
        <v>000E4210RS06XXXXX,-3134,</v>
      </c>
      <c r="AA445" s="93"/>
      <c r="AB445" s="93"/>
      <c r="AC445" s="93"/>
      <c r="AD445" s="93"/>
      <c r="AE445" s="93"/>
      <c r="AF445" s="93"/>
      <c r="AG445" s="93"/>
      <c r="AH445" s="93"/>
      <c r="AI445" s="93"/>
      <c r="AJ445" s="93"/>
      <c r="AK445" s="237"/>
    </row>
    <row r="446" spans="25:37" x14ac:dyDescent="0.25">
      <c r="Y446" s="236"/>
      <c r="Z446" s="268" t="str">
        <f t="shared" si="15"/>
        <v>000E4210RS06XXXXX,100,</v>
      </c>
      <c r="AA446" s="93"/>
      <c r="AB446" s="93"/>
      <c r="AC446" s="93"/>
      <c r="AD446" s="93"/>
      <c r="AE446" s="93"/>
      <c r="AF446" s="93"/>
      <c r="AG446" s="93"/>
      <c r="AH446" s="93"/>
      <c r="AI446" s="93"/>
      <c r="AJ446" s="93"/>
      <c r="AK446" s="237"/>
    </row>
    <row r="447" spans="25:37" x14ac:dyDescent="0.25">
      <c r="Y447" s="236"/>
      <c r="Z447" s="268" t="str">
        <f t="shared" si="15"/>
        <v>000E4210RS06XXXXX,-91551,</v>
      </c>
      <c r="AA447" s="93"/>
      <c r="AB447" s="93"/>
      <c r="AC447" s="93"/>
      <c r="AD447" s="93"/>
      <c r="AE447" s="93"/>
      <c r="AF447" s="93"/>
      <c r="AG447" s="93"/>
      <c r="AH447" s="93"/>
      <c r="AI447" s="93"/>
      <c r="AJ447" s="93"/>
      <c r="AK447" s="237"/>
    </row>
    <row r="448" spans="25:37" x14ac:dyDescent="0.25">
      <c r="Y448" s="236"/>
      <c r="Z448" s="268" t="str">
        <f t="shared" si="15"/>
        <v>000E4210RS06XXXXX,442267,</v>
      </c>
      <c r="AA448" s="93"/>
      <c r="AB448" s="93"/>
      <c r="AC448" s="93"/>
      <c r="AD448" s="93"/>
      <c r="AE448" s="93"/>
      <c r="AF448" s="93"/>
      <c r="AG448" s="93"/>
      <c r="AH448" s="93"/>
      <c r="AI448" s="93"/>
      <c r="AJ448" s="93"/>
      <c r="AK448" s="237"/>
    </row>
    <row r="449" spans="25:37" x14ac:dyDescent="0.25">
      <c r="Y449" s="236"/>
      <c r="Z449" s="268" t="str">
        <f t="shared" si="15"/>
        <v>000E4210RS06XXXXX,-225890,</v>
      </c>
      <c r="AA449" s="93"/>
      <c r="AB449" s="93"/>
      <c r="AC449" s="93"/>
      <c r="AD449" s="93"/>
      <c r="AE449" s="93"/>
      <c r="AF449" s="93"/>
      <c r="AG449" s="93"/>
      <c r="AH449" s="93"/>
      <c r="AI449" s="93"/>
      <c r="AJ449" s="93"/>
      <c r="AK449" s="237"/>
    </row>
    <row r="450" spans="25:37" x14ac:dyDescent="0.25">
      <c r="Y450" s="236"/>
      <c r="Z450" s="268" t="str">
        <f t="shared" si="15"/>
        <v>000E4210RS06XXXXX,216377,</v>
      </c>
      <c r="AA450" s="93"/>
      <c r="AB450" s="93"/>
      <c r="AC450" s="93"/>
      <c r="AD450" s="93"/>
      <c r="AE450" s="93"/>
      <c r="AF450" s="93"/>
      <c r="AG450" s="93"/>
      <c r="AH450" s="93"/>
      <c r="AI450" s="93"/>
      <c r="AJ450" s="93"/>
      <c r="AK450" s="237"/>
    </row>
    <row r="451" spans="25:37" x14ac:dyDescent="0.25">
      <c r="Y451" s="236"/>
      <c r="Z451" s="268" t="str">
        <f t="shared" si="15"/>
        <v>000E4210RS06XXXXX,0,</v>
      </c>
      <c r="AA451" s="93"/>
      <c r="AB451" s="93"/>
      <c r="AC451" s="93"/>
      <c r="AD451" s="93"/>
      <c r="AE451" s="93"/>
      <c r="AF451" s="93"/>
      <c r="AG451" s="93"/>
      <c r="AH451" s="93"/>
      <c r="AI451" s="93"/>
      <c r="AJ451" s="93"/>
      <c r="AK451" s="237"/>
    </row>
    <row r="452" spans="25:37" x14ac:dyDescent="0.25">
      <c r="Y452" s="236"/>
      <c r="Z452" s="268" t="str">
        <f t="shared" si="15"/>
        <v>000E4210RS06XXXXX,0,</v>
      </c>
      <c r="AA452" s="93"/>
      <c r="AB452" s="93"/>
      <c r="AC452" s="93"/>
      <c r="AD452" s="93"/>
      <c r="AE452" s="93"/>
      <c r="AF452" s="93"/>
      <c r="AG452" s="93"/>
      <c r="AH452" s="93"/>
      <c r="AI452" s="93"/>
      <c r="AJ452" s="93"/>
      <c r="AK452" s="237"/>
    </row>
    <row r="453" spans="25:37" x14ac:dyDescent="0.25">
      <c r="Y453" s="236"/>
      <c r="Z453" s="268" t="str">
        <f t="shared" si="15"/>
        <v>000E4210RS06XXXXX,0,</v>
      </c>
      <c r="AA453" s="93"/>
      <c r="AB453" s="93"/>
      <c r="AC453" s="93"/>
      <c r="AD453" s="93"/>
      <c r="AE453" s="93"/>
      <c r="AF453" s="93"/>
      <c r="AG453" s="93"/>
      <c r="AH453" s="93"/>
      <c r="AI453" s="93"/>
      <c r="AJ453" s="93"/>
      <c r="AK453" s="237"/>
    </row>
    <row r="454" spans="25:37" x14ac:dyDescent="0.25">
      <c r="Y454" s="236"/>
      <c r="Z454" s="268" t="str">
        <f t="shared" si="15"/>
        <v>000E4210RS06XXXXX,-1433,</v>
      </c>
      <c r="AA454" s="93"/>
      <c r="AB454" s="93"/>
      <c r="AC454" s="93"/>
      <c r="AD454" s="93"/>
      <c r="AE454" s="93"/>
      <c r="AF454" s="93"/>
      <c r="AG454" s="93"/>
      <c r="AH454" s="93"/>
      <c r="AI454" s="93"/>
      <c r="AJ454" s="93"/>
      <c r="AK454" s="237"/>
    </row>
    <row r="455" spans="25:37" x14ac:dyDescent="0.25">
      <c r="Y455" s="236"/>
      <c r="Z455" s="268" t="str">
        <f t="shared" si="15"/>
        <v>000E4210RS06XXXXX,161,</v>
      </c>
      <c r="AA455" s="93"/>
      <c r="AB455" s="93"/>
      <c r="AC455" s="93"/>
      <c r="AD455" s="93"/>
      <c r="AE455" s="93"/>
      <c r="AF455" s="93"/>
      <c r="AG455" s="93"/>
      <c r="AH455" s="93"/>
      <c r="AI455" s="93"/>
      <c r="AJ455" s="93"/>
      <c r="AK455" s="237"/>
    </row>
    <row r="456" spans="25:37" x14ac:dyDescent="0.25">
      <c r="Y456" s="236"/>
      <c r="Z456" s="268" t="str">
        <f t="shared" si="15"/>
        <v>000E4210RS06XXXXX,-4963,</v>
      </c>
      <c r="AA456" s="93"/>
      <c r="AB456" s="93"/>
      <c r="AC456" s="93"/>
      <c r="AD456" s="93"/>
      <c r="AE456" s="93"/>
      <c r="AF456" s="93"/>
      <c r="AG456" s="93"/>
      <c r="AH456" s="93"/>
      <c r="AI456" s="93"/>
      <c r="AJ456" s="93"/>
      <c r="AK456" s="237"/>
    </row>
    <row r="457" spans="25:37" x14ac:dyDescent="0.25">
      <c r="Y457" s="236"/>
      <c r="Z457" s="268" t="str">
        <f t="shared" si="15"/>
        <v>000E4210RS06XXXXX,210142,</v>
      </c>
      <c r="AA457" s="93"/>
      <c r="AB457" s="93"/>
      <c r="AC457" s="93"/>
      <c r="AD457" s="93"/>
      <c r="AE457" s="93"/>
      <c r="AF457" s="93"/>
      <c r="AG457" s="93"/>
      <c r="AH457" s="93"/>
      <c r="AI457" s="93"/>
      <c r="AJ457" s="93"/>
      <c r="AK457" s="237"/>
    </row>
    <row r="458" spans="25:37" x14ac:dyDescent="0.25">
      <c r="Y458" s="236"/>
      <c r="Z458" s="268" t="str">
        <f t="shared" si="15"/>
        <v>000E4210RS06XXXXX,-17579,</v>
      </c>
      <c r="AA458" s="93"/>
      <c r="AB458" s="93"/>
      <c r="AC458" s="93"/>
      <c r="AD458" s="93"/>
      <c r="AE458" s="93"/>
      <c r="AF458" s="93"/>
      <c r="AG458" s="93"/>
      <c r="AH458" s="93"/>
      <c r="AI458" s="93"/>
      <c r="AJ458" s="93"/>
      <c r="AK458" s="237"/>
    </row>
    <row r="459" spans="25:37" x14ac:dyDescent="0.25">
      <c r="Y459" s="236"/>
      <c r="Z459" s="268" t="str">
        <f t="shared" si="15"/>
        <v>000E4210RS06XXXXX,0,</v>
      </c>
      <c r="AA459" s="93"/>
      <c r="AB459" s="93"/>
      <c r="AC459" s="93"/>
      <c r="AD459" s="93"/>
      <c r="AE459" s="93"/>
      <c r="AF459" s="93"/>
      <c r="AG459" s="93"/>
      <c r="AH459" s="93"/>
      <c r="AI459" s="93"/>
      <c r="AJ459" s="93"/>
      <c r="AK459" s="237"/>
    </row>
    <row r="460" spans="25:37" x14ac:dyDescent="0.25">
      <c r="Y460" s="236"/>
      <c r="Z460" s="268" t="str">
        <f t="shared" si="15"/>
        <v>000E4210RS06XXXXX,0,</v>
      </c>
      <c r="AA460" s="93"/>
      <c r="AB460" s="93"/>
      <c r="AC460" s="93"/>
      <c r="AD460" s="93"/>
      <c r="AE460" s="93"/>
      <c r="AF460" s="93"/>
      <c r="AG460" s="93"/>
      <c r="AH460" s="93"/>
      <c r="AI460" s="93"/>
      <c r="AJ460" s="93"/>
      <c r="AK460" s="237"/>
    </row>
    <row r="461" spans="25:37" x14ac:dyDescent="0.25">
      <c r="Y461" s="236"/>
      <c r="Z461" s="268" t="str">
        <f t="shared" si="15"/>
        <v>000E4210RS06XXXXX,-91064,</v>
      </c>
      <c r="AA461" s="93"/>
      <c r="AB461" s="93"/>
      <c r="AC461" s="93"/>
      <c r="AD461" s="93"/>
      <c r="AE461" s="93"/>
      <c r="AF461" s="93"/>
      <c r="AG461" s="93"/>
      <c r="AH461" s="93"/>
      <c r="AI461" s="93"/>
      <c r="AJ461" s="93"/>
      <c r="AK461" s="237"/>
    </row>
    <row r="462" spans="25:37" x14ac:dyDescent="0.25">
      <c r="Y462" s="236"/>
      <c r="Z462" s="268" t="str">
        <f t="shared" si="15"/>
        <v>000E4210RS06XXXXX,-368,</v>
      </c>
      <c r="AA462" s="93"/>
      <c r="AB462" s="93"/>
      <c r="AC462" s="93"/>
      <c r="AD462" s="93"/>
      <c r="AE462" s="93"/>
      <c r="AF462" s="93"/>
      <c r="AG462" s="93"/>
      <c r="AH462" s="93"/>
      <c r="AI462" s="93"/>
      <c r="AJ462" s="93"/>
      <c r="AK462" s="237"/>
    </row>
    <row r="463" spans="25:37" x14ac:dyDescent="0.25">
      <c r="Y463" s="236"/>
      <c r="Z463" s="268" t="str">
        <f t="shared" si="15"/>
        <v>000E4210RS06XXXXX,101131,</v>
      </c>
      <c r="AA463" s="93"/>
      <c r="AB463" s="93"/>
      <c r="AC463" s="93"/>
      <c r="AD463" s="93"/>
      <c r="AE463" s="93"/>
      <c r="AF463" s="93"/>
      <c r="AG463" s="93"/>
      <c r="AH463" s="93"/>
      <c r="AI463" s="93"/>
      <c r="AJ463" s="93"/>
      <c r="AK463" s="237"/>
    </row>
    <row r="464" spans="25:37" x14ac:dyDescent="0.25">
      <c r="Y464" s="236"/>
      <c r="Z464" s="268" t="str">
        <f t="shared" si="15"/>
        <v>000E4210RS06XXXXX,0,0,0,</v>
      </c>
      <c r="AA464" s="93"/>
      <c r="AB464" s="93"/>
      <c r="AC464" s="93"/>
      <c r="AD464" s="93"/>
      <c r="AE464" s="93"/>
      <c r="AF464" s="93"/>
      <c r="AG464" s="93"/>
      <c r="AH464" s="93"/>
      <c r="AI464" s="93"/>
      <c r="AJ464" s="93"/>
      <c r="AK464" s="237"/>
    </row>
    <row r="465" spans="25:53" x14ac:dyDescent="0.25">
      <c r="Y465" s="236"/>
      <c r="Z465" s="268" t="str">
        <f t="shared" si="15"/>
        <v>000E4210RS06XXXXX,0,0,-1433,</v>
      </c>
      <c r="AA465" s="93"/>
      <c r="AB465" s="93"/>
      <c r="AC465" s="93"/>
      <c r="AD465" s="93"/>
      <c r="AE465" s="93"/>
      <c r="AF465" s="93"/>
      <c r="AG465" s="93"/>
      <c r="AH465" s="93"/>
      <c r="AI465" s="93"/>
      <c r="AJ465" s="93"/>
      <c r="AK465" s="237"/>
    </row>
    <row r="466" spans="25:53" x14ac:dyDescent="0.25">
      <c r="Y466" s="236"/>
      <c r="Z466" s="268" t="str">
        <f t="shared" si="15"/>
        <v>000E4210RS06XXXXX,0,0,161,</v>
      </c>
      <c r="AA466" s="93"/>
      <c r="AB466" s="93"/>
      <c r="AC466" s="93"/>
      <c r="AD466" s="93"/>
      <c r="AE466" s="93"/>
      <c r="AF466" s="93"/>
      <c r="AG466" s="93"/>
      <c r="AH466" s="93"/>
      <c r="AI466" s="93"/>
      <c r="AJ466" s="93"/>
      <c r="AK466" s="237"/>
    </row>
    <row r="467" spans="25:53" x14ac:dyDescent="0.25">
      <c r="Y467" s="236"/>
      <c r="Z467" s="268" t="str">
        <f t="shared" si="15"/>
        <v>000E4210RS06XXXXX,0,0,-4963,</v>
      </c>
      <c r="AA467" s="93"/>
      <c r="AB467" s="93"/>
      <c r="AC467" s="93"/>
      <c r="AD467" s="93"/>
      <c r="AE467" s="93"/>
      <c r="AF467" s="93"/>
      <c r="AG467" s="93"/>
      <c r="AH467" s="93"/>
      <c r="AI467" s="93"/>
      <c r="AJ467" s="93"/>
      <c r="AK467" s="237"/>
    </row>
    <row r="468" spans="25:53" x14ac:dyDescent="0.25">
      <c r="Y468" s="236"/>
      <c r="Z468" s="268" t="str">
        <f t="shared" si="15"/>
        <v>000E4210RS06XXXXX,0,</v>
      </c>
      <c r="AA468" s="93"/>
      <c r="AB468" s="93"/>
      <c r="AC468" s="93"/>
      <c r="AD468" s="93"/>
      <c r="AE468" s="93"/>
      <c r="AF468" s="93"/>
      <c r="AG468" s="93"/>
      <c r="AH468" s="93"/>
      <c r="AI468" s="93"/>
      <c r="AJ468" s="93"/>
      <c r="AK468" s="237"/>
    </row>
    <row r="469" spans="25:53" x14ac:dyDescent="0.25">
      <c r="Y469" s="236"/>
      <c r="Z469" s="268" t="str">
        <f t="shared" ref="Z469:Z490" si="16">CONCATENATE(Z376,AA376,AB376,AC376,AD376,AE376,AF376,AG376,AH376,AI376,AJ376,AK376,AL376,AM376,AN376,AO376,AP376,AQ376,AR376,AS376,AT376,)</f>
        <v>000E4210RS06XXXXX,11623,</v>
      </c>
      <c r="AA469" s="93"/>
      <c r="AB469" s="93"/>
      <c r="AC469" s="93"/>
      <c r="AD469" s="93"/>
      <c r="AE469" s="93"/>
      <c r="AF469" s="93"/>
      <c r="AG469" s="93"/>
      <c r="AH469" s="93"/>
      <c r="AI469" s="93"/>
      <c r="AJ469" s="93"/>
      <c r="AK469" s="237"/>
    </row>
    <row r="470" spans="25:53" x14ac:dyDescent="0.25">
      <c r="Y470" s="236"/>
      <c r="Z470" s="268" t="str">
        <f t="shared" si="16"/>
        <v>000E4210RS06XXXXX,2106,</v>
      </c>
      <c r="AA470" s="93"/>
      <c r="AB470" s="93"/>
      <c r="AC470" s="93"/>
      <c r="AD470" s="93"/>
      <c r="AE470" s="93"/>
      <c r="AF470" s="93"/>
      <c r="AG470" s="93"/>
      <c r="AH470" s="93"/>
      <c r="AI470" s="93"/>
      <c r="AJ470" s="93"/>
      <c r="AK470" s="237"/>
    </row>
    <row r="471" spans="25:53" ht="15" x14ac:dyDescent="0.25">
      <c r="Y471" s="236"/>
      <c r="Z471" s="268" t="str">
        <f t="shared" si="16"/>
        <v>000E4210RS06XXXXX,2298,</v>
      </c>
      <c r="AA471" s="93"/>
      <c r="AB471" s="93"/>
      <c r="AC471" s="93"/>
      <c r="AD471" s="93"/>
      <c r="AE471" s="93"/>
      <c r="AF471" s="93"/>
      <c r="AG471" s="93"/>
      <c r="AH471" s="93"/>
      <c r="AI471" s="93"/>
      <c r="AJ471" s="93"/>
      <c r="AK471" s="237"/>
      <c r="AY471" s="269"/>
      <c r="BA471" s="269"/>
    </row>
    <row r="472" spans="25:53" x14ac:dyDescent="0.25">
      <c r="Y472" s="236"/>
      <c r="Z472" s="268" t="str">
        <f t="shared" si="16"/>
        <v>000E4210RS06XXXXX,-2043,</v>
      </c>
      <c r="AA472" s="93"/>
      <c r="AB472" s="93"/>
      <c r="AC472" s="93"/>
      <c r="AD472" s="93"/>
      <c r="AE472" s="93"/>
      <c r="AF472" s="93"/>
      <c r="AG472" s="93"/>
      <c r="AH472" s="93"/>
      <c r="AI472" s="93"/>
      <c r="AJ472" s="93"/>
      <c r="AK472" s="237"/>
    </row>
    <row r="473" spans="25:53" x14ac:dyDescent="0.25">
      <c r="Y473" s="236"/>
      <c r="Z473" s="268" t="str">
        <f t="shared" si="16"/>
        <v>000E4210RS06XXXXX,13984,</v>
      </c>
      <c r="AA473" s="93"/>
      <c r="AB473" s="93"/>
      <c r="AC473" s="93"/>
      <c r="AD473" s="93"/>
      <c r="AE473" s="93"/>
      <c r="AF473" s="93"/>
      <c r="AG473" s="93"/>
      <c r="AH473" s="93"/>
      <c r="AI473" s="93"/>
      <c r="AJ473" s="93"/>
      <c r="AK473" s="237"/>
    </row>
    <row r="474" spans="25:53" x14ac:dyDescent="0.25">
      <c r="Y474" s="236"/>
      <c r="Z474" s="268" t="str">
        <f t="shared" si="16"/>
        <v>000E4210RS06XXXXX,220017,220198,</v>
      </c>
      <c r="AA474" s="93"/>
      <c r="AB474" s="93"/>
      <c r="AC474" s="93"/>
      <c r="AD474" s="93"/>
      <c r="AE474" s="93"/>
      <c r="AF474" s="93"/>
      <c r="AG474" s="93"/>
      <c r="AH474" s="93"/>
      <c r="AI474" s="93"/>
      <c r="AJ474" s="93"/>
      <c r="AK474" s="237"/>
    </row>
    <row r="475" spans="25:53" x14ac:dyDescent="0.25">
      <c r="Y475" s="236"/>
      <c r="Z475" s="268" t="str">
        <f t="shared" si="16"/>
        <v>000E4210RS06XXXXX,11505,11461,</v>
      </c>
      <c r="AA475" s="93"/>
      <c r="AB475" s="93"/>
      <c r="AC475" s="93"/>
      <c r="AD475" s="93"/>
      <c r="AE475" s="93"/>
      <c r="AF475" s="93"/>
      <c r="AG475" s="93"/>
      <c r="AH475" s="93"/>
      <c r="AI475" s="93"/>
      <c r="AJ475" s="93"/>
      <c r="AK475" s="237"/>
    </row>
    <row r="476" spans="25:53" x14ac:dyDescent="0.25">
      <c r="Y476" s="236"/>
      <c r="Z476" s="268" t="str">
        <f t="shared" si="16"/>
        <v>000E4210RS06XXXXX,98216,94828,</v>
      </c>
      <c r="AA476" s="93"/>
      <c r="AB476" s="93"/>
      <c r="AC476" s="93"/>
      <c r="AD476" s="93"/>
      <c r="AE476" s="93"/>
      <c r="AF476" s="93"/>
      <c r="AG476" s="93"/>
      <c r="AH476" s="93"/>
      <c r="AI476" s="93"/>
      <c r="AJ476" s="93"/>
      <c r="AK476" s="237"/>
    </row>
    <row r="477" spans="25:53" x14ac:dyDescent="0.25">
      <c r="Y477" s="236"/>
      <c r="Z477" s="268" t="str">
        <f t="shared" si="16"/>
        <v>000E4210RS06XXXXX,9721,9705,</v>
      </c>
      <c r="AA477" s="93"/>
      <c r="AB477" s="93"/>
      <c r="AC477" s="93"/>
      <c r="AD477" s="93"/>
      <c r="AE477" s="93"/>
      <c r="AF477" s="93"/>
      <c r="AG477" s="93"/>
      <c r="AH477" s="93"/>
      <c r="AI477" s="93"/>
      <c r="AJ477" s="93"/>
      <c r="AK477" s="237"/>
    </row>
    <row r="478" spans="25:53" x14ac:dyDescent="0.25">
      <c r="Y478" s="236"/>
      <c r="Z478" s="268" t="str">
        <f t="shared" si="16"/>
        <v>000E4210RS06XXXXX,321,321,</v>
      </c>
      <c r="AA478" s="93"/>
      <c r="AB478" s="93"/>
      <c r="AC478" s="93"/>
      <c r="AD478" s="93"/>
      <c r="AE478" s="93"/>
      <c r="AF478" s="93"/>
      <c r="AG478" s="93"/>
      <c r="AH478" s="93"/>
      <c r="AI478" s="93"/>
      <c r="AJ478" s="93"/>
      <c r="AK478" s="237"/>
    </row>
    <row r="479" spans="25:53" x14ac:dyDescent="0.25">
      <c r="Y479" s="236"/>
      <c r="Z479" s="268" t="str">
        <f t="shared" si="16"/>
        <v>000E4210RS06XXXXX,22630,22179,</v>
      </c>
      <c r="AA479" s="93"/>
      <c r="AB479" s="93"/>
      <c r="AC479" s="93"/>
      <c r="AD479" s="93"/>
      <c r="AE479" s="93"/>
      <c r="AF479" s="93"/>
      <c r="AG479" s="93"/>
      <c r="AH479" s="93"/>
      <c r="AI479" s="93"/>
      <c r="AJ479" s="93"/>
      <c r="AK479" s="237"/>
    </row>
    <row r="480" spans="25:53" x14ac:dyDescent="0.25">
      <c r="Y480" s="236"/>
      <c r="Z480" s="268" t="str">
        <f t="shared" si="16"/>
        <v>000E4210RS06XXXXX,5574,5201,</v>
      </c>
      <c r="AA480" s="93"/>
      <c r="AB480" s="93"/>
      <c r="AC480" s="93"/>
      <c r="AD480" s="93"/>
      <c r="AE480" s="93"/>
      <c r="AF480" s="93"/>
      <c r="AG480" s="93"/>
      <c r="AH480" s="93"/>
      <c r="AI480" s="93"/>
      <c r="AJ480" s="93"/>
      <c r="AK480" s="237"/>
    </row>
    <row r="481" spans="25:73" x14ac:dyDescent="0.25">
      <c r="Y481" s="236"/>
      <c r="Z481" s="268" t="str">
        <f t="shared" si="16"/>
        <v>000E4210RS06XXXXX,0,0,</v>
      </c>
      <c r="AA481" s="93"/>
      <c r="AB481" s="93"/>
      <c r="AC481" s="93"/>
      <c r="AD481" s="93"/>
      <c r="AE481" s="93"/>
      <c r="AF481" s="93"/>
      <c r="AG481" s="93"/>
      <c r="AH481" s="93"/>
      <c r="AI481" s="93"/>
      <c r="AJ481" s="93"/>
      <c r="AK481" s="237"/>
    </row>
    <row r="482" spans="25:73" x14ac:dyDescent="0.25">
      <c r="Y482" s="236"/>
      <c r="Z482" s="268" t="str">
        <f t="shared" si="16"/>
        <v>000E4210RS06XXXXX,0,0,</v>
      </c>
      <c r="AA482" s="93"/>
      <c r="AB482" s="93"/>
      <c r="AC482" s="93"/>
      <c r="AD482" s="93"/>
      <c r="AE482" s="93"/>
      <c r="AF482" s="93"/>
      <c r="AG482" s="93"/>
      <c r="AH482" s="93"/>
      <c r="AI482" s="93"/>
      <c r="AJ482" s="93"/>
      <c r="AK482" s="237"/>
    </row>
    <row r="483" spans="25:73" x14ac:dyDescent="0.25">
      <c r="Y483" s="236"/>
      <c r="Z483" s="268" t="str">
        <f t="shared" si="16"/>
        <v>000E4210RS06XXXXX,153,149,</v>
      </c>
      <c r="AA483" s="93"/>
      <c r="AB483" s="93"/>
      <c r="AC483" s="93"/>
      <c r="AD483" s="93"/>
      <c r="AE483" s="93"/>
      <c r="AF483" s="93"/>
      <c r="AG483" s="93"/>
      <c r="AH483" s="93"/>
      <c r="AI483" s="93"/>
      <c r="AJ483" s="93"/>
      <c r="AK483" s="237"/>
    </row>
    <row r="484" spans="25:73" x14ac:dyDescent="0.25">
      <c r="Y484" s="236"/>
      <c r="Z484" s="268" t="str">
        <f t="shared" si="16"/>
        <v>000E4210RS06XXXXX,12982,12447,</v>
      </c>
      <c r="AA484" s="93"/>
      <c r="AB484" s="93"/>
      <c r="AC484" s="93"/>
      <c r="AD484" s="93"/>
      <c r="AE484" s="93"/>
      <c r="AF484" s="93"/>
      <c r="AG484" s="93"/>
      <c r="AH484" s="93"/>
      <c r="AI484" s="93"/>
      <c r="AJ484" s="93"/>
      <c r="AK484" s="237"/>
    </row>
    <row r="485" spans="25:73" x14ac:dyDescent="0.25">
      <c r="Y485" s="236"/>
      <c r="Z485" s="268" t="str">
        <f t="shared" si="16"/>
        <v>000E4210RS06XXXXX,500,1719,</v>
      </c>
      <c r="AA485" s="93"/>
      <c r="AB485" s="93"/>
      <c r="AC485" s="93"/>
      <c r="AD485" s="93"/>
      <c r="AE485" s="93"/>
      <c r="AF485" s="93"/>
      <c r="AG485" s="93"/>
      <c r="AH485" s="93"/>
      <c r="AI485" s="93"/>
      <c r="AJ485" s="93"/>
      <c r="AK485" s="237"/>
    </row>
    <row r="486" spans="25:73" x14ac:dyDescent="0.25">
      <c r="Y486" s="236"/>
      <c r="Z486" s="268" t="str">
        <f t="shared" si="16"/>
        <v>000E4210RS06XXXXX,39501,39408,</v>
      </c>
      <c r="AA486" s="93"/>
      <c r="AB486" s="93"/>
      <c r="AC486" s="93"/>
      <c r="AD486" s="93"/>
      <c r="AE486" s="93"/>
      <c r="AF486" s="93"/>
      <c r="AG486" s="93"/>
      <c r="AH486" s="93"/>
      <c r="AI486" s="93"/>
      <c r="AJ486" s="93"/>
      <c r="AK486" s="237"/>
    </row>
    <row r="487" spans="25:73" x14ac:dyDescent="0.25">
      <c r="Y487" s="236"/>
      <c r="Z487" s="268" t="str">
        <f t="shared" si="16"/>
        <v>000E4210RS06XXXXX,-1153,-1184,</v>
      </c>
      <c r="AA487" s="93"/>
      <c r="AB487" s="93"/>
      <c r="AC487" s="93"/>
      <c r="AD487" s="93"/>
      <c r="AE487" s="93"/>
      <c r="AF487" s="93"/>
      <c r="AG487" s="93"/>
      <c r="AH487" s="93"/>
      <c r="AI487" s="93"/>
      <c r="AJ487" s="93"/>
      <c r="AK487" s="237"/>
    </row>
    <row r="488" spans="25:73" x14ac:dyDescent="0.25">
      <c r="Y488" s="236"/>
      <c r="Z488" s="268" t="str">
        <f t="shared" si="16"/>
        <v>000E4210RS06XXXXX,241,-1087,</v>
      </c>
      <c r="AA488" s="93"/>
      <c r="AB488" s="93"/>
      <c r="AC488" s="93"/>
      <c r="AD488" s="93"/>
      <c r="AE488" s="93"/>
      <c r="AF488" s="93"/>
      <c r="AG488" s="93"/>
      <c r="AH488" s="93"/>
      <c r="AI488" s="93"/>
      <c r="AJ488" s="93"/>
      <c r="AK488" s="237"/>
    </row>
    <row r="489" spans="25:73" x14ac:dyDescent="0.25">
      <c r="Y489" s="236"/>
      <c r="Z489" s="268" t="str">
        <f t="shared" si="16"/>
        <v>000E4210RS06XXXXX,100,0,</v>
      </c>
      <c r="AA489" s="93"/>
      <c r="AB489" s="93"/>
      <c r="AC489" s="93"/>
      <c r="AD489" s="93"/>
      <c r="AE489" s="93"/>
      <c r="AF489" s="93"/>
      <c r="AG489" s="93"/>
      <c r="AH489" s="93"/>
      <c r="AI489" s="93"/>
      <c r="AJ489" s="93"/>
      <c r="AK489" s="237"/>
    </row>
    <row r="490" spans="25:73" x14ac:dyDescent="0.25">
      <c r="Y490" s="236"/>
      <c r="Z490" s="268" t="str">
        <f t="shared" si="16"/>
        <v>000E4210RS06XXXXX,-4963,0,</v>
      </c>
      <c r="AA490" s="93"/>
      <c r="AB490" s="93"/>
      <c r="AC490" s="93"/>
      <c r="AD490" s="93"/>
      <c r="AE490" s="93"/>
      <c r="AF490" s="93"/>
      <c r="AG490" s="93"/>
      <c r="AH490" s="93"/>
      <c r="AI490" s="93"/>
      <c r="AJ490" s="93"/>
      <c r="AK490" s="237"/>
    </row>
    <row r="491" spans="25:73" x14ac:dyDescent="0.25">
      <c r="Y491" s="236"/>
      <c r="Z491" s="268" t="str">
        <f>CONCATENATE(Z398,AA398,AB398,AC398,AD398,AE398,AF398,AG398,AH398,AI398,AJ398,AK398,AL398,AM398,AN398,AO398,AP398,AQ398,AR398,AS398,AT398,)</f>
        <v>000E4210RS06XXXXX,415345,415345,</v>
      </c>
      <c r="AA491" s="93"/>
      <c r="AB491" s="93"/>
      <c r="AC491" s="93"/>
      <c r="AD491" s="93"/>
      <c r="AE491" s="93"/>
      <c r="AF491" s="93"/>
      <c r="AG491" s="93"/>
      <c r="AH491" s="93"/>
      <c r="AI491" s="93"/>
      <c r="AJ491" s="93"/>
      <c r="AK491" s="237"/>
    </row>
    <row r="492" spans="25:73" ht="13.8" thickBot="1" x14ac:dyDescent="0.3">
      <c r="Y492" s="271"/>
      <c r="Z492" s="272"/>
      <c r="AA492" s="273"/>
      <c r="AB492" s="273"/>
      <c r="AC492" s="273"/>
      <c r="AD492" s="273"/>
      <c r="AE492" s="273"/>
      <c r="AF492" s="273"/>
      <c r="AG492" s="273"/>
      <c r="AH492" s="273"/>
      <c r="AI492" s="273"/>
      <c r="AJ492" s="273"/>
      <c r="AK492" s="274"/>
      <c r="AV492" t="s">
        <v>139</v>
      </c>
    </row>
    <row r="493" spans="25:73" ht="13.8" thickTop="1" x14ac:dyDescent="0.25">
      <c r="Y493" s="275"/>
      <c r="Z493" s="276"/>
      <c r="AA493" s="275"/>
      <c r="AB493" s="275"/>
      <c r="AC493" s="275"/>
      <c r="AD493" s="275"/>
      <c r="AE493" s="275"/>
      <c r="AF493" s="275"/>
      <c r="AG493" s="275"/>
      <c r="AH493" s="275"/>
      <c r="AI493" s="275"/>
      <c r="AJ493" s="275"/>
      <c r="AK493" s="275"/>
      <c r="AL493" s="502"/>
    </row>
    <row r="494" spans="25:73" ht="17.399999999999999" x14ac:dyDescent="0.3">
      <c r="Y494" s="93"/>
      <c r="Z494" s="270"/>
      <c r="AA494" s="93"/>
      <c r="AB494" s="93"/>
      <c r="AC494" s="93"/>
      <c r="AD494" s="93"/>
      <c r="AE494" s="93"/>
      <c r="AF494" s="93"/>
      <c r="AG494" s="93"/>
      <c r="AH494" s="93"/>
      <c r="AI494" s="93"/>
      <c r="AJ494" s="93"/>
      <c r="AK494" s="93"/>
      <c r="AY494" s="277" t="s">
        <v>140</v>
      </c>
    </row>
    <row r="495" spans="25:73" ht="13.8" thickBot="1" x14ac:dyDescent="0.3">
      <c r="Y495" s="93"/>
      <c r="Z495" s="93"/>
      <c r="AA495" s="93"/>
      <c r="AB495" s="93"/>
      <c r="AC495" s="93"/>
      <c r="AD495" s="93"/>
      <c r="AE495" s="93"/>
      <c r="AF495" s="93"/>
      <c r="AG495" s="93"/>
      <c r="AH495" s="93"/>
      <c r="AI495" s="93"/>
      <c r="AJ495" s="93"/>
      <c r="AK495" s="93"/>
    </row>
    <row r="496" spans="25:73" ht="13.8" thickBot="1" x14ac:dyDescent="0.3">
      <c r="Y496" s="93"/>
      <c r="Z496" s="93"/>
      <c r="AA496" s="93"/>
      <c r="AB496" s="93"/>
      <c r="AC496" s="93"/>
      <c r="AD496" s="93"/>
      <c r="AE496" s="93"/>
      <c r="AF496" s="93"/>
      <c r="AG496" s="93"/>
      <c r="AH496" s="93"/>
      <c r="AI496" s="93"/>
      <c r="AJ496" s="93"/>
      <c r="AK496" s="93"/>
      <c r="AX496" s="278">
        <v>1</v>
      </c>
      <c r="AY496" s="279">
        <v>2</v>
      </c>
      <c r="AZ496" s="280">
        <v>3</v>
      </c>
      <c r="BA496" s="279">
        <v>4</v>
      </c>
      <c r="BB496" s="280">
        <v>5</v>
      </c>
      <c r="BC496" s="279">
        <v>6</v>
      </c>
      <c r="BD496" s="280">
        <v>7</v>
      </c>
      <c r="BE496" s="279">
        <v>8</v>
      </c>
      <c r="BF496" s="280">
        <v>9</v>
      </c>
      <c r="BG496" s="279">
        <v>10</v>
      </c>
      <c r="BH496" s="281">
        <v>11</v>
      </c>
      <c r="BI496" s="282">
        <v>12</v>
      </c>
      <c r="BJ496" s="283">
        <v>13</v>
      </c>
      <c r="BK496" s="279">
        <v>14</v>
      </c>
      <c r="BL496" s="281">
        <v>15</v>
      </c>
      <c r="BM496" s="282">
        <v>16</v>
      </c>
      <c r="BN496" s="283">
        <v>17</v>
      </c>
      <c r="BO496" s="279">
        <v>18</v>
      </c>
      <c r="BP496" s="280">
        <v>19</v>
      </c>
      <c r="BQ496" s="279">
        <v>20</v>
      </c>
      <c r="BR496" s="280">
        <v>21</v>
      </c>
      <c r="BS496" s="279">
        <v>22</v>
      </c>
      <c r="BT496" s="280">
        <v>23</v>
      </c>
      <c r="BU496" s="284">
        <v>24</v>
      </c>
    </row>
    <row r="497" spans="38:74" ht="125.4" thickBot="1" x14ac:dyDescent="0.35">
      <c r="AX497" s="285" t="s">
        <v>141</v>
      </c>
      <c r="AY497" s="286" t="str">
        <f>$B29</f>
        <v>Education services</v>
      </c>
      <c r="AZ497" s="286" t="str">
        <f>$B30</f>
        <v>Highways, roads and transport services</v>
      </c>
      <c r="BA497" s="286" t="str">
        <f>$B31</f>
        <v>Social services</v>
      </c>
      <c r="BB497" s="286" t="str">
        <f>$B32</f>
        <v>Housing services (GFRA only)</v>
      </c>
      <c r="BC497" s="286" t="str">
        <f>$B33</f>
        <v>Cultural and related services</v>
      </c>
      <c r="BD497" s="286" t="str">
        <f>$B34</f>
        <v>Environmental services</v>
      </c>
      <c r="BE497" s="286" t="str">
        <f>$B36</f>
        <v>Police services</v>
      </c>
      <c r="BF497" s="286" t="str">
        <f>$B37</f>
        <v>Fire and rescue services</v>
      </c>
      <c r="BG497" s="286" t="str">
        <f>$B38</f>
        <v>Court services</v>
      </c>
      <c r="BH497" s="287" t="str">
        <f>$B43</f>
        <v>Education: student support - mandatory awards</v>
      </c>
      <c r="BI497" s="288" t="s">
        <v>108</v>
      </c>
      <c r="BJ497" s="287" t="str">
        <f>$B53</f>
        <v xml:space="preserve">Passenger Transport Authority levy </v>
      </c>
      <c r="BK497" s="287" t="str">
        <f>$B54</f>
        <v xml:space="preserve">Waste Disposal Authority levy </v>
      </c>
      <c r="BL497" s="287" t="str">
        <f>$B55</f>
        <v xml:space="preserve">London Pensions Fund Authority levy </v>
      </c>
      <c r="BM497" s="288" t="s">
        <v>108</v>
      </c>
      <c r="BN497" s="287" t="str">
        <f>$B49</f>
        <v>Contribution to the HRA re items shared by the whole community</v>
      </c>
      <c r="BO497" s="287" t="str">
        <f>$B44</f>
        <v>Housing benefits: rent allowances - mandatory payments</v>
      </c>
      <c r="BP497" s="287" t="str">
        <f>$B45</f>
        <v>Housing benefits: non-HRA rent rebates - mandatory payments</v>
      </c>
      <c r="BQ497" s="287" t="str">
        <f>$B62</f>
        <v>Local tax collection: Council tax benefit paid to the Collection Fund</v>
      </c>
      <c r="BR497" s="287" t="str">
        <f>$B64</f>
        <v>Levy: Environment Agency flood defence</v>
      </c>
      <c r="BS497" s="287" t="str">
        <f>$B102</f>
        <v>Schools reserves level</v>
      </c>
      <c r="BT497" s="287" t="str">
        <f>$B103</f>
        <v>Other earmarked financial reserves level</v>
      </c>
      <c r="BU497" s="287" t="str">
        <f>$B104</f>
        <v>Unallocated financial reserves level</v>
      </c>
    </row>
    <row r="498" spans="38:74" ht="18" thickBot="1" x14ac:dyDescent="0.35">
      <c r="AX498" s="289" t="s">
        <v>182</v>
      </c>
      <c r="AY498" s="289" t="s">
        <v>108</v>
      </c>
      <c r="AZ498" s="289" t="s">
        <v>108</v>
      </c>
      <c r="BA498" s="289" t="s">
        <v>108</v>
      </c>
      <c r="BB498" s="289" t="s">
        <v>108</v>
      </c>
      <c r="BC498" s="289" t="s">
        <v>108</v>
      </c>
      <c r="BD498" s="289" t="s">
        <v>108</v>
      </c>
      <c r="BE498" s="289" t="s">
        <v>108</v>
      </c>
      <c r="BF498" s="289" t="s">
        <v>108</v>
      </c>
      <c r="BG498" s="289" t="s">
        <v>108</v>
      </c>
      <c r="BH498" s="289" t="s">
        <v>108</v>
      </c>
      <c r="BI498" s="291" t="s">
        <v>108</v>
      </c>
      <c r="BJ498" s="289" t="s">
        <v>108</v>
      </c>
      <c r="BK498" s="289" t="s">
        <v>108</v>
      </c>
      <c r="BL498" s="289" t="s">
        <v>108</v>
      </c>
      <c r="BM498" s="291" t="s">
        <v>108</v>
      </c>
      <c r="BN498" s="289" t="s">
        <v>108</v>
      </c>
      <c r="BO498" s="289" t="s">
        <v>108</v>
      </c>
      <c r="BP498" s="289" t="s">
        <v>108</v>
      </c>
      <c r="BQ498" s="289" t="s">
        <v>108</v>
      </c>
      <c r="BR498" s="289" t="s">
        <v>108</v>
      </c>
      <c r="BS498" s="289" t="s">
        <v>1289</v>
      </c>
      <c r="BT498" s="289" t="s">
        <v>1289</v>
      </c>
      <c r="BU498" s="289" t="s">
        <v>1289</v>
      </c>
      <c r="BV498" s="293" t="s">
        <v>108</v>
      </c>
    </row>
    <row r="499" spans="38:74" ht="16.2" thickBot="1" x14ac:dyDescent="0.35">
      <c r="AX499" s="294"/>
      <c r="AY499" s="455" t="str">
        <f>"RS LINE " &amp; $A29</f>
        <v>RS LINE 190</v>
      </c>
      <c r="AZ499" s="455" t="str">
        <f>"RS LINE " &amp; $A30</f>
        <v>RS LINE 290</v>
      </c>
      <c r="BA499" s="455" t="str">
        <f>"RS LINE " &amp; $A31</f>
        <v>RS LINE 390</v>
      </c>
      <c r="BB499" s="455" t="str">
        <f>"RS LINE " &amp; $A32</f>
        <v>RS LINE 490</v>
      </c>
      <c r="BC499" s="455" t="str">
        <f>"RS LINE " &amp; $A33</f>
        <v>RS LINE 509</v>
      </c>
      <c r="BD499" s="455" t="str">
        <f>"RS LINE " &amp; $A34</f>
        <v>RS LINE 590</v>
      </c>
      <c r="BE499" s="455" t="str">
        <f>"RS LINE " &amp; $A36</f>
        <v>RS LINE 601</v>
      </c>
      <c r="BF499" s="455" t="str">
        <f>"RS LINE " &amp; $A37</f>
        <v>RS LINE 602</v>
      </c>
      <c r="BG499" s="455" t="str">
        <f>"RS LINE " &amp; $A38</f>
        <v>RS LINE 603</v>
      </c>
      <c r="BH499" s="456" t="str">
        <f>"RS LINE " &amp; $A43</f>
        <v>RS LINE 701</v>
      </c>
      <c r="BI499" s="457" t="s">
        <v>108</v>
      </c>
      <c r="BJ499" s="458" t="str">
        <f>"RS LINE " &amp; $A53</f>
        <v>RS LINE 722</v>
      </c>
      <c r="BK499" s="455" t="str">
        <f>"RS LINE " &amp; $A54</f>
        <v>RS LINE 724</v>
      </c>
      <c r="BL499" s="456" t="str">
        <f>"RS LINE " &amp; $A55</f>
        <v>RS LINE 727</v>
      </c>
      <c r="BM499" s="457" t="s">
        <v>108</v>
      </c>
      <c r="BN499" s="458" t="str">
        <f>"RS LINE " &amp; $A49</f>
        <v>RS LINE 718</v>
      </c>
      <c r="BO499" s="455" t="str">
        <f>"RS LINE " &amp; $A44</f>
        <v>RS LINE 711</v>
      </c>
      <c r="BP499" s="455" t="str">
        <f>"RS LINE " &amp; $A45</f>
        <v>RS LINE 712</v>
      </c>
      <c r="BQ499" s="455" t="str">
        <f>"RS LINE " &amp; $A62</f>
        <v>RS LINE 754</v>
      </c>
      <c r="BR499" s="455" t="str">
        <f>"RS LINE " &amp; $A64</f>
        <v>RS LINE 759</v>
      </c>
      <c r="BS499" s="455" t="str">
        <f>"RS LINE " &amp; $A102</f>
        <v>RS LINE 911</v>
      </c>
      <c r="BT499" s="455" t="str">
        <f>"RS LINE " &amp; $A103</f>
        <v>RS LINE 915</v>
      </c>
      <c r="BU499" s="455" t="str">
        <f>"RS LINE " &amp; $A104</f>
        <v>RS LINE 916</v>
      </c>
    </row>
    <row r="500" spans="38:74" ht="15.6" x14ac:dyDescent="0.3">
      <c r="AX500" s="298" t="s">
        <v>142</v>
      </c>
      <c r="AY500" s="459" t="str">
        <f>IF($E$29&gt;0,"","WARNING: Col 1 - Greater than zero expected for your class!")</f>
        <v/>
      </c>
      <c r="AZ500" s="460" t="str">
        <f>IF($E$30&gt;0,"","WARNING: Col 1 - Greater than zero expected for your class!")</f>
        <v/>
      </c>
      <c r="BA500" s="460" t="str">
        <f>IF($E$31&gt;0,"","WARNING: Col 1 - Greater than zero expected for your class!")</f>
        <v/>
      </c>
      <c r="BB500" s="461" t="s">
        <v>108</v>
      </c>
      <c r="BC500" s="460" t="str">
        <f>IF($E$33&gt;0,"","WARNING: Col 1 - Greater than zero expected for your class!")</f>
        <v/>
      </c>
      <c r="BD500" s="460" t="str">
        <f>IF($E$34&gt;0,"","WARNING: Col 1 - Greater than zero expected for your class!")</f>
        <v/>
      </c>
      <c r="BE500" s="461" t="s">
        <v>108</v>
      </c>
      <c r="BF500" s="461" t="s">
        <v>108</v>
      </c>
      <c r="BG500" s="461" t="s">
        <v>108</v>
      </c>
      <c r="BH500" s="461" t="s">
        <v>108</v>
      </c>
      <c r="BI500" s="461" t="s">
        <v>108</v>
      </c>
      <c r="BJ500" s="462" t="str">
        <f>IF($E$53=0,"","WARNING: Col 1 - Zero entry expected for your class!")</f>
        <v>WARNING: Col 1 - Zero entry expected for your class!</v>
      </c>
      <c r="BK500" s="462" t="str">
        <f>IF($E$54=0,"","WARNING: Col 1 - Zero entry expected for your class!")</f>
        <v/>
      </c>
      <c r="BL500" s="462" t="str">
        <f>IF($E$55=0,"","WARNING: Col 1 - Zero entry expected for your class!")</f>
        <v/>
      </c>
      <c r="BM500" s="461" t="s">
        <v>108</v>
      </c>
      <c r="BN500" s="462" t="str">
        <f>IF($E$49=0,"","WARNING: Col 1 - Zero entry expected for your class!")</f>
        <v/>
      </c>
      <c r="BO500" s="462" t="str">
        <f>IF($E$44=0,"","WARNING: Col 1 - Zero entry expected for your class!")</f>
        <v>WARNING: Col 1 - Zero entry expected for your class!</v>
      </c>
      <c r="BP500" s="462" t="str">
        <f>IF($E$45=0,"","WARNING: Col 1 - Zero entry expected for your class!")</f>
        <v>WARNING: Col 1 - Zero entry expected for your class!</v>
      </c>
      <c r="BQ500" s="462" t="str">
        <f>IF($E$62=0,"","WARNING: Col 1 - Zero entry expected for your class!")</f>
        <v>WARNING: Col 1 - Zero entry expected for your class!</v>
      </c>
      <c r="BR500" s="460" t="str">
        <f>IF($E$64&gt;0,"","WARNING: Col 1 - Greater than zero expected for your class!")</f>
        <v/>
      </c>
      <c r="BS500" s="460" t="str">
        <f>IF($E$102&gt;0,"","WARNING: Col 1 - Greater than zero expected for your class!")</f>
        <v>WARNING: Col 1 - Greater than zero expected for your class!</v>
      </c>
      <c r="BT500" s="460" t="str">
        <f>IF($E$103&gt;0,"","WARNING: Col 1 - Greater than zero expected for your class!")</f>
        <v>WARNING: Col 1 - Greater than zero expected for your class!</v>
      </c>
      <c r="BU500" s="463" t="str">
        <f>IF($E$104&gt;0,"","WARNING: Col 1 - Greater than zero expected for your class!")</f>
        <v>WARNING: Col 1 - Greater than zero expected for your class!</v>
      </c>
      <c r="BV500" s="293" t="s">
        <v>108</v>
      </c>
    </row>
    <row r="501" spans="38:74" ht="15.6" x14ac:dyDescent="0.3">
      <c r="AN501" s="464">
        <v>39175</v>
      </c>
      <c r="AO501" s="302"/>
      <c r="AP501" s="302"/>
      <c r="AQ501" s="302"/>
      <c r="AR501" s="302"/>
      <c r="AS501" s="302"/>
      <c r="AT501" s="302"/>
      <c r="AU501" s="302"/>
      <c r="AV501" s="302"/>
      <c r="AX501" s="303" t="s">
        <v>144</v>
      </c>
      <c r="AY501" s="465" t="str">
        <f>IF($E$29=0,"","WARNING: Col 1 - Zero entry expected for your class!")</f>
        <v>WARNING: Col 1 - Zero entry expected for your class!</v>
      </c>
      <c r="AZ501" s="466" t="str">
        <f>IF($E$30=0,"","WARNING: Col 1 - Zero entry expected for your class!")</f>
        <v>WARNING: Col 1 - Zero entry expected for your class!</v>
      </c>
      <c r="BA501" s="466" t="str">
        <f>IF($E$31=0,"","WARNING: Col 1 - Zero entry expected for your class!")</f>
        <v>WARNING: Col 1 - Zero entry expected for your class!</v>
      </c>
      <c r="BB501" s="466" t="str">
        <f>IF($E$32=0,"","WARNING: Col 1 - Zero entry expected for your class!")</f>
        <v>WARNING: Col 1 - Zero entry expected for your class!</v>
      </c>
      <c r="BC501" s="466" t="str">
        <f>IF($E$33=0,"","WARNING: Col 1 - Zero entry expected for your class!")</f>
        <v>WARNING: Col 1 - Zero entry expected for your class!</v>
      </c>
      <c r="BD501" s="467" t="s">
        <v>108</v>
      </c>
      <c r="BE501" s="466" t="str">
        <f>IF($E$36=0,"","WARNING: Col 1 - Zero entry expected for your class!")</f>
        <v/>
      </c>
      <c r="BF501" s="468" t="str">
        <f>IF($E$37&gt;0,"","WARNING: Col 1 - Greater than zero expected for your class!")</f>
        <v>WARNING: Col 1 - Greater than zero expected for your class!</v>
      </c>
      <c r="BG501" s="466" t="str">
        <f>IF($E$38=0,"","WARNING: Col 1 - Zero entry expected for your class!")</f>
        <v>WARNING: Col 1 - Zero entry expected for your class!</v>
      </c>
      <c r="BH501" s="466" t="str">
        <f>IF($E$43=0,"","WARNING: Col 1 - Zero entry expected for your class!")</f>
        <v/>
      </c>
      <c r="BI501" s="467" t="s">
        <v>108</v>
      </c>
      <c r="BJ501" s="466" t="str">
        <f t="shared" ref="BJ501:BJ508" si="17">IF($E$53=0,"","WARNING: Col 1 - Zero entry expected for your class!")</f>
        <v>WARNING: Col 1 - Zero entry expected for your class!</v>
      </c>
      <c r="BK501" s="466" t="str">
        <f t="shared" ref="BK501:BK516" si="18">IF($E$54=0,"","WARNING: Col 1 - Zero entry expected for your class!")</f>
        <v/>
      </c>
      <c r="BL501" s="466" t="str">
        <f>IF($E$55=0,"","WARNING: Col 1 - Zero entry expected for your class!")</f>
        <v/>
      </c>
      <c r="BM501" s="467" t="s">
        <v>108</v>
      </c>
      <c r="BN501" s="466" t="str">
        <f>IF($E$49=0,"","WARNING: Col 1 - Zero entry expected for your class!")</f>
        <v/>
      </c>
      <c r="BO501" s="466" t="str">
        <f>IF($E$44=0,"","WARNING: Col 1 - Zero entry expected for your class!")</f>
        <v>WARNING: Col 1 - Zero entry expected for your class!</v>
      </c>
      <c r="BP501" s="466" t="str">
        <f>IF($E$45=0,"","WARNING: Col 1 - Zero entry expected for your class!")</f>
        <v>WARNING: Col 1 - Zero entry expected for your class!</v>
      </c>
      <c r="BQ501" s="466" t="str">
        <f>IF($E$62=0,"","WARNING: Col 1 - Zero entry expected for your class!")</f>
        <v>WARNING: Col 1 - Zero entry expected for your class!</v>
      </c>
      <c r="BR501" s="466" t="str">
        <f>IF($E$64=0,"","WARNING: Col 1 - Zero entry expected for your class!")</f>
        <v>WARNING: Col 1 - Zero entry expected for your class!</v>
      </c>
      <c r="BS501" s="466" t="str">
        <f>IF($E$102=0,"","WARNING: Col 1 - Zero entry expected for your class!")</f>
        <v/>
      </c>
      <c r="BT501" s="469" t="str">
        <f>IF($E$103&gt;=0,"","WARNING: Col 1 - Greater than or equal to zero expected for your class!")</f>
        <v/>
      </c>
      <c r="BU501" s="470" t="str">
        <f>IF($E$104&gt;=0,"","WARNING: Col 1 - Greater than or equal to zero expected for your class!")</f>
        <v/>
      </c>
      <c r="BV501" s="293" t="s">
        <v>108</v>
      </c>
    </row>
    <row r="502" spans="38:74" ht="15.6" x14ac:dyDescent="0.3">
      <c r="AM502" s="302"/>
      <c r="AN502" s="302"/>
      <c r="AO502" s="305" t="s">
        <v>1283</v>
      </c>
      <c r="AP502" s="306"/>
      <c r="AQ502" s="306"/>
      <c r="AR502" s="306"/>
      <c r="AS502" s="307"/>
      <c r="AT502" s="302"/>
      <c r="AU502" s="302"/>
      <c r="AV502" s="302"/>
      <c r="AX502" s="303" t="s">
        <v>146</v>
      </c>
      <c r="AY502" s="471" t="str">
        <f>IF($E$29&gt;0,"","WARNING: Col 1 - Greater than zero expected for your class!")</f>
        <v/>
      </c>
      <c r="AZ502" s="468" t="str">
        <f>IF($E$30&gt;0,"","WARNING: Col 1 - Greater than zero expected for your class!")</f>
        <v/>
      </c>
      <c r="BA502" s="468" t="str">
        <f>IF($E$31&gt;0,"","WARNING: Col 1 - Greater than zero expected for your class!")</f>
        <v/>
      </c>
      <c r="BB502" s="467" t="s">
        <v>108</v>
      </c>
      <c r="BC502" s="468" t="str">
        <f>IF($E$33&gt;0,"","WARNING: Col 1 - Greater than zero expected for your class!")</f>
        <v/>
      </c>
      <c r="BD502" s="467" t="s">
        <v>108</v>
      </c>
      <c r="BE502" s="468" t="str">
        <f>IF($E$36&gt;0,"","WARNING: Col 1 - Greater than zero expected for your class!")</f>
        <v>WARNING: Col 1 - Greater than zero expected for your class!</v>
      </c>
      <c r="BF502" s="466" t="str">
        <f>IF($E$37=0,"","WARNING: Col 1 - Zero entry expected for your class!")</f>
        <v/>
      </c>
      <c r="BG502" s="467" t="s">
        <v>108</v>
      </c>
      <c r="BH502" s="467" t="s">
        <v>108</v>
      </c>
      <c r="BI502" s="467" t="s">
        <v>108</v>
      </c>
      <c r="BJ502" s="466" t="str">
        <f t="shared" si="17"/>
        <v>WARNING: Col 1 - Zero entry expected for your class!</v>
      </c>
      <c r="BK502" s="466" t="str">
        <f t="shared" si="18"/>
        <v/>
      </c>
      <c r="BL502" s="468" t="str">
        <f>IF($E$55&gt;0,"","WARNING: Col 1 - Greater than zero expected for your class!")</f>
        <v>WARNING: Col 1 - Greater than zero expected for your class!</v>
      </c>
      <c r="BM502" s="467" t="s">
        <v>108</v>
      </c>
      <c r="BN502" s="467" t="s">
        <v>108</v>
      </c>
      <c r="BO502" s="468" t="str">
        <f>IF($E$44&gt;0,"","WARNING: Col 1 - Greater than zero expected for your class!")</f>
        <v/>
      </c>
      <c r="BP502" s="467" t="s">
        <v>108</v>
      </c>
      <c r="BQ502" s="468" t="str">
        <f>IF($E$62&gt;0,"","WARNING: Col 1 - Greater than zero expected for your class!")</f>
        <v/>
      </c>
      <c r="BR502" s="468" t="str">
        <f>IF($E$64&gt;0,"","WARNING: Col 1 - Greater than zero expected for your class!")</f>
        <v/>
      </c>
      <c r="BS502" s="468" t="str">
        <f>IF($E$102&gt;0,"","WARNING: Col 1 - Greater than zero expected for your class!")</f>
        <v>WARNING: Col 1 - Greater than zero expected for your class!</v>
      </c>
      <c r="BT502" s="468" t="str">
        <f>IF($E$103&gt;0,"","WARNING: Col 1 - Greater than zero expected for your class!")</f>
        <v>WARNING: Col 1 - Greater than zero expected for your class!</v>
      </c>
      <c r="BU502" s="472" t="str">
        <f>IF($E$104&gt;0,"","WARNING: Col 1 - Greater than zero expected for your class!")</f>
        <v>WARNING: Col 1 - Greater than zero expected for your class!</v>
      </c>
      <c r="BV502" s="293" t="s">
        <v>108</v>
      </c>
    </row>
    <row r="503" spans="38:74" ht="16.2" thickBot="1" x14ac:dyDescent="0.35">
      <c r="AL503" s="502"/>
      <c r="AM503" s="302" t="s">
        <v>108</v>
      </c>
      <c r="AN503" s="302"/>
      <c r="AO503" s="302"/>
      <c r="AP503" s="302"/>
      <c r="AQ503" s="302"/>
      <c r="AR503" s="302"/>
      <c r="AS503" s="302"/>
      <c r="AT503" s="302"/>
      <c r="AU503" s="302"/>
      <c r="AV503" s="302"/>
      <c r="AW503" s="503"/>
      <c r="AX503" s="308" t="s">
        <v>147</v>
      </c>
      <c r="AY503" s="465" t="str">
        <f>IF($E$29=0,"","WARNING: Col 1 - Zero entry expected for your class!")</f>
        <v>WARNING: Col 1 - Zero entry expected for your class!</v>
      </c>
      <c r="AZ503" s="466" t="str">
        <f>IF($E$30=0,"","WARNING: Col 1 - Zero entry expected for your class!")</f>
        <v>WARNING: Col 1 - Zero entry expected for your class!</v>
      </c>
      <c r="BA503" s="466" t="str">
        <f>IF($E$31=0,"","WARNING: Col 1 - Zero entry expected for your class!")</f>
        <v>WARNING: Col 1 - Zero entry expected for your class!</v>
      </c>
      <c r="BB503" s="466" t="str">
        <f>IF($E$32=0,"","WARNING: Col 1 - Zero entry expected for your class!")</f>
        <v>WARNING: Col 1 - Zero entry expected for your class!</v>
      </c>
      <c r="BC503" s="466" t="str">
        <f>IF($E$33=0,"","WARNING: Col 1 - Zero entry expected for your class!")</f>
        <v>WARNING: Col 1 - Zero entry expected for your class!</v>
      </c>
      <c r="BD503" s="467" t="s">
        <v>108</v>
      </c>
      <c r="BE503" s="468" t="str">
        <f>IF($E$36&gt;0,"","WARNING: Col 1 - Greater than zero expected for your class!")</f>
        <v>WARNING: Col 1 - Greater than zero expected for your class!</v>
      </c>
      <c r="BF503" s="466" t="str">
        <f>IF($E$37=0,"","WARNING: Col 1 - Zero entry expected for your class!")</f>
        <v/>
      </c>
      <c r="BG503" s="466" t="str">
        <f>IF($E$38=0,"","WARNING: Col 1 - Zero entry expected for your class!")</f>
        <v>WARNING: Col 1 - Zero entry expected for your class!</v>
      </c>
      <c r="BH503" s="466" t="str">
        <f>IF($E$43=0,"","WARNING: Col 1 - Zero entry expected for your class!")</f>
        <v/>
      </c>
      <c r="BI503" s="467" t="s">
        <v>108</v>
      </c>
      <c r="BJ503" s="466" t="str">
        <f t="shared" si="17"/>
        <v>WARNING: Col 1 - Zero entry expected for your class!</v>
      </c>
      <c r="BK503" s="466" t="str">
        <f t="shared" si="18"/>
        <v/>
      </c>
      <c r="BL503" s="466" t="str">
        <f>IF($E$55=0,"","WARNING: Col 1 - Zero entry expected for your class!")</f>
        <v/>
      </c>
      <c r="BM503" s="467" t="s">
        <v>108</v>
      </c>
      <c r="BN503" s="466" t="str">
        <f>IF($E$49=0,"","WARNING: Col 1 - Zero entry expected for your class!")</f>
        <v/>
      </c>
      <c r="BO503" s="466" t="str">
        <f>IF($E$44=0,"","WARNING: Col 1 - Zero entry expected for your class!")</f>
        <v>WARNING: Col 1 - Zero entry expected for your class!</v>
      </c>
      <c r="BP503" s="466" t="str">
        <f>IF($E$45=0,"","WARNING: Col 1 - Zero entry expected for your class!")</f>
        <v>WARNING: Col 1 - Zero entry expected for your class!</v>
      </c>
      <c r="BQ503" s="466" t="str">
        <f>IF($E$62=0,"","WARNING: Col 1 - Zero entry expected for your class!")</f>
        <v>WARNING: Col 1 - Zero entry expected for your class!</v>
      </c>
      <c r="BR503" s="466" t="str">
        <f>IF($E$64=0,"","WARNING: Col 1 - Zero entry expected for your class!")</f>
        <v>WARNING: Col 1 - Zero entry expected for your class!</v>
      </c>
      <c r="BS503" s="466" t="str">
        <f>IF($E$102=0,"","WARNING: Col 1 - Zero entry expected for your class!")</f>
        <v/>
      </c>
      <c r="BT503" s="469" t="str">
        <f>IF($E$103&gt;=0,"","WARNING: Col 1 - Greater than or equal to zero expected for your class!")</f>
        <v/>
      </c>
      <c r="BU503" s="470" t="str">
        <f>IF($E$104&gt;=0,"","WARNING: Col 1 - Greater than or equal to zero expected for your class!")</f>
        <v/>
      </c>
      <c r="BV503" s="293" t="s">
        <v>108</v>
      </c>
    </row>
    <row r="504" spans="38:74" ht="16.2" thickTop="1" x14ac:dyDescent="0.3">
      <c r="AM504" s="473"/>
      <c r="AN504" s="474"/>
      <c r="AO504" s="474" t="s">
        <v>148</v>
      </c>
      <c r="AP504" s="475" t="s">
        <v>149</v>
      </c>
      <c r="AQ504" s="474" t="s">
        <v>150</v>
      </c>
      <c r="AR504" s="474" t="s">
        <v>151</v>
      </c>
      <c r="AS504" s="474" t="s">
        <v>152</v>
      </c>
      <c r="AT504" s="474" t="s">
        <v>153</v>
      </c>
      <c r="AU504" s="474" t="s">
        <v>154</v>
      </c>
      <c r="AV504" s="476" t="s">
        <v>155</v>
      </c>
      <c r="AX504" s="303" t="s">
        <v>156</v>
      </c>
      <c r="AY504" s="465" t="str">
        <f>IF($E$29=0,"","WARNING: Col 1 - Zero entry expected for your class!")</f>
        <v>WARNING: Col 1 - Zero entry expected for your class!</v>
      </c>
      <c r="AZ504" s="466" t="str">
        <f>IF($E$30=0,"","WARNING: Col 1 - Zero entry expected for your class!")</f>
        <v>WARNING: Col 1 - Zero entry expected for your class!</v>
      </c>
      <c r="BA504" s="466" t="str">
        <f>IF($E$31=0,"","WARNING: Col 1 - Zero entry expected for your class!")</f>
        <v>WARNING: Col 1 - Zero entry expected for your class!</v>
      </c>
      <c r="BB504" s="466" t="str">
        <f>IF($E$32=0,"","WARNING: Col 1 - Zero entry expected for your class!")</f>
        <v>WARNING: Col 1 - Zero entry expected for your class!</v>
      </c>
      <c r="BC504" s="466" t="str">
        <f>IF($E$33=0,"","WARNING: Col 1 - Zero entry expected for your class!")</f>
        <v>WARNING: Col 1 - Zero entry expected for your class!</v>
      </c>
      <c r="BD504" s="467" t="s">
        <v>108</v>
      </c>
      <c r="BE504" s="466" t="str">
        <f>IF($E$36=0,"","WARNING: Col 1 - Zero entry expected for your class!")</f>
        <v/>
      </c>
      <c r="BF504" s="468" t="str">
        <f>IF($E$37&gt;0,"","WARNING: Col 1 - Greater than zero expected for your class!")</f>
        <v>WARNING: Col 1 - Greater than zero expected for your class!</v>
      </c>
      <c r="BG504" s="466" t="str">
        <f>IF($E$38=0,"","WARNING: Col 1 - Zero entry expected for your class!")</f>
        <v>WARNING: Col 1 - Zero entry expected for your class!</v>
      </c>
      <c r="BH504" s="466" t="str">
        <f>IF($E$43=0,"","WARNING: Col 1 - Zero entry expected for your class!")</f>
        <v/>
      </c>
      <c r="BI504" s="467" t="s">
        <v>108</v>
      </c>
      <c r="BJ504" s="466" t="str">
        <f t="shared" si="17"/>
        <v>WARNING: Col 1 - Zero entry expected for your class!</v>
      </c>
      <c r="BK504" s="466" t="str">
        <f t="shared" si="18"/>
        <v/>
      </c>
      <c r="BL504" s="466" t="str">
        <f>IF($E$55=0,"","WARNING: Col 1 - Zero entry expected for your class!")</f>
        <v/>
      </c>
      <c r="BM504" s="467" t="s">
        <v>108</v>
      </c>
      <c r="BN504" s="466" t="str">
        <f>IF($E$49=0,"","WARNING: Col 1 - Zero entry expected for your class!")</f>
        <v/>
      </c>
      <c r="BO504" s="466" t="str">
        <f>IF($E$44=0,"","WARNING: Col 1 - Zero entry expected for your class!")</f>
        <v>WARNING: Col 1 - Zero entry expected for your class!</v>
      </c>
      <c r="BP504" s="466" t="str">
        <f>IF($E$45=0,"","WARNING: Col 1 - Zero entry expected for your class!")</f>
        <v>WARNING: Col 1 - Zero entry expected for your class!</v>
      </c>
      <c r="BQ504" s="466" t="str">
        <f>IF($E$62=0,"","WARNING: Col 1 - Zero entry expected for your class!")</f>
        <v>WARNING: Col 1 - Zero entry expected for your class!</v>
      </c>
      <c r="BR504" s="466" t="str">
        <f>IF($E$64=0,"","WARNING: Col 1 - Zero entry expected for your class!")</f>
        <v>WARNING: Col 1 - Zero entry expected for your class!</v>
      </c>
      <c r="BS504" s="466" t="str">
        <f>IF($E$102=0,"","WARNING: Col 1 - Zero entry expected for your class!")</f>
        <v/>
      </c>
      <c r="BT504" s="469" t="str">
        <f>IF($E$103&gt;=0,"","WARNING: Col 1 - Greater than or equal to zero expected for your class!")</f>
        <v/>
      </c>
      <c r="BU504" s="470" t="str">
        <f>IF($E$104&gt;=0,"","WARNING: Col 1 - Greater than or equal to zero expected for your class!")</f>
        <v/>
      </c>
      <c r="BV504" s="293" t="s">
        <v>108</v>
      </c>
    </row>
    <row r="505" spans="38:74" ht="15.6" x14ac:dyDescent="0.3">
      <c r="AM505" s="477" t="s">
        <v>157</v>
      </c>
      <c r="AN505" s="478" t="s">
        <v>158</v>
      </c>
      <c r="AO505" s="478" t="s">
        <v>159</v>
      </c>
      <c r="AP505" s="478" t="s">
        <v>160</v>
      </c>
      <c r="AQ505" s="478" t="s">
        <v>161</v>
      </c>
      <c r="AR505" s="478" t="s">
        <v>162</v>
      </c>
      <c r="AS505" s="478" t="s">
        <v>163</v>
      </c>
      <c r="AT505" s="478" t="s">
        <v>164</v>
      </c>
      <c r="AU505" s="478"/>
      <c r="AV505" s="479" t="s">
        <v>160</v>
      </c>
      <c r="AX505" s="303" t="s">
        <v>165</v>
      </c>
      <c r="AY505" s="465" t="str">
        <f>IF($E$29=0,"","WARNING: Col 1 - Zero entry expected for your class!")</f>
        <v>WARNING: Col 1 - Zero entry expected for your class!</v>
      </c>
      <c r="AZ505" s="468" t="str">
        <f>IF($E$30&gt;0,"","WARNING: Col 1 - Greater than zero expected for your class!")</f>
        <v/>
      </c>
      <c r="BA505" s="466" t="str">
        <f>IF($E$31=0,"","WARNING: Col 1 - Zero entry expected for your class!")</f>
        <v>WARNING: Col 1 - Zero entry expected for your class!</v>
      </c>
      <c r="BB505" s="466" t="str">
        <f>IF($E$32=0,"","WARNING: Col 1 - Zero entry expected for your class!")</f>
        <v>WARNING: Col 1 - Zero entry expected for your class!</v>
      </c>
      <c r="BC505" s="468" t="str">
        <f>IF($E$33&gt;0,"","WARNING: Col 1 - Greater than zero expected for your class!")</f>
        <v/>
      </c>
      <c r="BD505" s="468" t="str">
        <f>IF($E$34&gt;0,"","WARNING: Col 1 - Greater than zero expected for your class!")</f>
        <v/>
      </c>
      <c r="BE505" s="468" t="str">
        <f>IF($E$36&gt;0,"","WARNING: Col 1 - Greater than zero expected for your class!")</f>
        <v>WARNING: Col 1 - Greater than zero expected for your class!</v>
      </c>
      <c r="BF505" s="468" t="str">
        <f>IF($E$37&gt;0,"","WARNING: Col 1 - Greater than zero expected for your class!")</f>
        <v>WARNING: Col 1 - Greater than zero expected for your class!</v>
      </c>
      <c r="BG505" s="466" t="str">
        <f>IF($E$38=0,"","WARNING: Col 1 - Zero entry expected for your class!")</f>
        <v>WARNING: Col 1 - Zero entry expected for your class!</v>
      </c>
      <c r="BH505" s="466" t="str">
        <f>IF($E$43=0,"","WARNING: Col 1 - Zero entry expected for your class!")</f>
        <v/>
      </c>
      <c r="BI505" s="467" t="s">
        <v>108</v>
      </c>
      <c r="BJ505" s="466" t="str">
        <f t="shared" si="17"/>
        <v>WARNING: Col 1 - Zero entry expected for your class!</v>
      </c>
      <c r="BK505" s="466" t="str">
        <f t="shared" si="18"/>
        <v/>
      </c>
      <c r="BL505" s="466" t="str">
        <f>IF($E$55=0,"","WARNING: Col 1 - Zero entry expected for your class!")</f>
        <v/>
      </c>
      <c r="BM505" s="467" t="s">
        <v>108</v>
      </c>
      <c r="BN505" s="466" t="str">
        <f>IF($E$49=0,"","WARNING: Col 1 - Zero entry expected for your class!")</f>
        <v/>
      </c>
      <c r="BO505" s="466" t="str">
        <f>IF($E$44=0,"","WARNING: Col 1 - Zero entry expected for your class!")</f>
        <v>WARNING: Col 1 - Zero entry expected for your class!</v>
      </c>
      <c r="BP505" s="466" t="str">
        <f>IF($E$45=0,"","WARNING: Col 1 - Zero entry expected for your class!")</f>
        <v>WARNING: Col 1 - Zero entry expected for your class!</v>
      </c>
      <c r="BQ505" s="466" t="str">
        <f>IF($E$62=0,"","WARNING: Col 1 - Zero entry expected for your class!")</f>
        <v>WARNING: Col 1 - Zero entry expected for your class!</v>
      </c>
      <c r="BR505" s="466" t="str">
        <f>IF($E$64=0,"","WARNING: Col 1 - Zero entry expected for your class!")</f>
        <v>WARNING: Col 1 - Zero entry expected for your class!</v>
      </c>
      <c r="BS505" s="466" t="str">
        <f>IF($E$102=0,"","WARNING: Col 1 - Zero entry expected for your class!")</f>
        <v/>
      </c>
      <c r="BT505" s="468" t="str">
        <f>IF($E$103&gt;0,"","WARNING: Col 1 - Greater than zero expected for your class!")</f>
        <v>WARNING: Col 1 - Greater than zero expected for your class!</v>
      </c>
      <c r="BU505" s="472" t="str">
        <f>IF($E$104&gt;0,"","WARNING: Col 1 - Greater than zero expected for your class!")</f>
        <v>WARNING: Col 1 - Greater than zero expected for your class!</v>
      </c>
      <c r="BV505" s="293" t="s">
        <v>108</v>
      </c>
    </row>
    <row r="506" spans="38:74" ht="15.6" x14ac:dyDescent="0.3">
      <c r="AM506" s="477"/>
      <c r="AN506" s="478"/>
      <c r="AO506" s="480" t="s">
        <v>27</v>
      </c>
      <c r="AP506" s="478"/>
      <c r="AQ506" s="478" t="s">
        <v>163</v>
      </c>
      <c r="AR506" s="478" t="s">
        <v>166</v>
      </c>
      <c r="AS506" s="478"/>
      <c r="AT506" s="478"/>
      <c r="AU506" s="478"/>
      <c r="AV506" s="479"/>
      <c r="AX506" s="303" t="s">
        <v>167</v>
      </c>
      <c r="AY506" s="467" t="s">
        <v>108</v>
      </c>
      <c r="AZ506" s="467" t="s">
        <v>108</v>
      </c>
      <c r="BA506" s="467" t="s">
        <v>108</v>
      </c>
      <c r="BB506" s="467" t="s">
        <v>108</v>
      </c>
      <c r="BC506" s="467" t="s">
        <v>108</v>
      </c>
      <c r="BD506" s="467" t="s">
        <v>108</v>
      </c>
      <c r="BE506" s="467" t="s">
        <v>108</v>
      </c>
      <c r="BF506" s="467" t="s">
        <v>108</v>
      </c>
      <c r="BG506" s="467" t="s">
        <v>108</v>
      </c>
      <c r="BH506" s="467" t="s">
        <v>108</v>
      </c>
      <c r="BI506" s="467" t="s">
        <v>108</v>
      </c>
      <c r="BJ506" s="467" t="s">
        <v>108</v>
      </c>
      <c r="BK506" s="467" t="s">
        <v>108</v>
      </c>
      <c r="BL506" s="467" t="s">
        <v>108</v>
      </c>
      <c r="BM506" s="467" t="s">
        <v>108</v>
      </c>
      <c r="BN506" s="467" t="s">
        <v>108</v>
      </c>
      <c r="BO506" s="467" t="s">
        <v>108</v>
      </c>
      <c r="BP506" s="467" t="s">
        <v>108</v>
      </c>
      <c r="BQ506" s="467" t="s">
        <v>108</v>
      </c>
      <c r="BR506" s="467" t="s">
        <v>108</v>
      </c>
      <c r="BS506" s="467" t="s">
        <v>108</v>
      </c>
      <c r="BT506" s="467" t="s">
        <v>108</v>
      </c>
      <c r="BU506" s="467" t="s">
        <v>108</v>
      </c>
      <c r="BV506" s="293" t="s">
        <v>108</v>
      </c>
    </row>
    <row r="507" spans="38:74" ht="16.2" thickBot="1" x14ac:dyDescent="0.35">
      <c r="AM507" s="481" t="s">
        <v>108</v>
      </c>
      <c r="AN507" s="482"/>
      <c r="AO507" s="483" t="s">
        <v>168</v>
      </c>
      <c r="AP507" s="483" t="s">
        <v>169</v>
      </c>
      <c r="AQ507" s="483" t="s">
        <v>170</v>
      </c>
      <c r="AR507" s="483" t="s">
        <v>171</v>
      </c>
      <c r="AS507" s="483" t="s">
        <v>172</v>
      </c>
      <c r="AT507" s="483" t="s">
        <v>173</v>
      </c>
      <c r="AU507" s="483" t="s">
        <v>174</v>
      </c>
      <c r="AV507" s="484" t="s">
        <v>175</v>
      </c>
      <c r="AX507" s="303" t="s">
        <v>176</v>
      </c>
      <c r="AY507" s="471" t="str">
        <f>IF($E$29&gt;0,"","WARNING: Col 1 - Greater than zero expected for your class!")</f>
        <v/>
      </c>
      <c r="AZ507" s="468" t="str">
        <f>IF($E$30&gt;0,"","WARNING: Col 1 - Greater than zero expected for your class!")</f>
        <v/>
      </c>
      <c r="BA507" s="468" t="str">
        <f>IF($E$31&gt;0,"","WARNING: Col 1 - Greater than zero expected for your class!")</f>
        <v/>
      </c>
      <c r="BB507" s="468" t="str">
        <f>IF($E$32&gt;0,"","WARNING: Col 1 - Greater than zero expected for your class!")</f>
        <v/>
      </c>
      <c r="BC507" s="468" t="str">
        <f>IF($E$33&gt;0,"","WARNING: Col 1 - Greater than zero expected for your class!")</f>
        <v/>
      </c>
      <c r="BD507" s="468" t="str">
        <f>IF($E$34&gt;0,"","WARNING: Col 1 - Greater than zero expected for your class!")</f>
        <v/>
      </c>
      <c r="BE507" s="466" t="str">
        <f>IF($E$36=0,"","WARNING: Col 1 - Zero entry expected for your class!")</f>
        <v/>
      </c>
      <c r="BF507" s="466" t="str">
        <f t="shared" ref="BF507:BF513" si="19">IF($E$37=0,"","WARNING: Col 1 - Zero entry expected for your class!")</f>
        <v/>
      </c>
      <c r="BG507" s="467" t="s">
        <v>108</v>
      </c>
      <c r="BH507" s="467" t="s">
        <v>108</v>
      </c>
      <c r="BI507" s="467" t="s">
        <v>108</v>
      </c>
      <c r="BJ507" s="466" t="str">
        <f t="shared" si="17"/>
        <v>WARNING: Col 1 - Zero entry expected for your class!</v>
      </c>
      <c r="BK507" s="467" t="s">
        <v>108</v>
      </c>
      <c r="BL507" s="468" t="str">
        <f>IF($E$55&gt;0,"","WARNING: Col 1 - Greater than zero expected for your class!")</f>
        <v>WARNING: Col 1 - Greater than zero expected for your class!</v>
      </c>
      <c r="BM507" s="467" t="s">
        <v>108</v>
      </c>
      <c r="BN507" s="467" t="s">
        <v>108</v>
      </c>
      <c r="BO507" s="468" t="str">
        <f>IF($E$44&gt;0,"","WARNING: Col 1 - Greater than zero expected for your class!")</f>
        <v/>
      </c>
      <c r="BP507" s="468" t="str">
        <f>IF($E$45&gt;0,"","WARNING: Col 1 - Greater than zero expected for your class!")</f>
        <v/>
      </c>
      <c r="BQ507" s="468" t="str">
        <f>IF($E$62&gt;0,"","WARNING: Col 1 - Greater than zero expected for your class!")</f>
        <v/>
      </c>
      <c r="BR507" s="468" t="str">
        <f>IF($E$64&gt;0,"","WARNING: Col 1 - Greater than zero expected for your class!")</f>
        <v/>
      </c>
      <c r="BS507" s="468" t="str">
        <f>IF($E$102&gt;0,"","WARNING: Col 1 - Greater than zero expected for your class!")</f>
        <v>WARNING: Col 1 - Greater than zero expected for your class!</v>
      </c>
      <c r="BT507" s="468" t="str">
        <f>IF($E$103&gt;0,"","WARNING: Col 1 - Greater than zero expected for your class!")</f>
        <v>WARNING: Col 1 - Greater than zero expected for your class!</v>
      </c>
      <c r="BU507" s="472" t="str">
        <f>IF($E$104&gt;0,"","WARNING: Col 1 - Greater than zero expected for your class!")</f>
        <v>WARNING: Col 1 - Greater than zero expected for your class!</v>
      </c>
      <c r="BV507" s="293" t="s">
        <v>108</v>
      </c>
    </row>
    <row r="508" spans="38:74" ht="16.2" thickTop="1" x14ac:dyDescent="0.3">
      <c r="AM508" s="485" t="s">
        <v>177</v>
      </c>
      <c r="AN508" s="486" t="s">
        <v>1226</v>
      </c>
      <c r="AO508" s="504">
        <v>1708</v>
      </c>
      <c r="AP508" s="504">
        <v>99117</v>
      </c>
      <c r="AQ508" s="504">
        <v>-5193</v>
      </c>
      <c r="AR508" s="504">
        <v>0</v>
      </c>
      <c r="AS508" s="504">
        <v>0</v>
      </c>
      <c r="AT508" s="504">
        <v>-26904</v>
      </c>
      <c r="AU508" s="504">
        <v>440</v>
      </c>
      <c r="AV508" s="505">
        <v>67459</v>
      </c>
      <c r="AX508" s="303" t="s">
        <v>179</v>
      </c>
      <c r="AY508" s="465" t="str">
        <f>IF($E$29=0,"","WARNING: Col 1 - Zero entry expected for your class!")</f>
        <v>WARNING: Col 1 - Zero entry expected for your class!</v>
      </c>
      <c r="AZ508" s="466" t="str">
        <f>IF($E$30=0,"","WARNING: Col 1 - Zero entry expected for your class!")</f>
        <v>WARNING: Col 1 - Zero entry expected for your class!</v>
      </c>
      <c r="BA508" s="466" t="str">
        <f>IF($E$31=0,"","WARNING: Col 1 - Zero entry expected for your class!")</f>
        <v>WARNING: Col 1 - Zero entry expected for your class!</v>
      </c>
      <c r="BB508" s="466" t="str">
        <f>IF($E$32=0,"","WARNING: Col 1 - Zero entry expected for your class!")</f>
        <v>WARNING: Col 1 - Zero entry expected for your class!</v>
      </c>
      <c r="BC508" s="466" t="str">
        <f>IF($E$33=0,"","WARNING: Col 1 - Zero entry expected for your class!")</f>
        <v>WARNING: Col 1 - Zero entry expected for your class!</v>
      </c>
      <c r="BD508" s="467" t="s">
        <v>108</v>
      </c>
      <c r="BE508" s="468" t="str">
        <f>IF($E$36&gt;0,"","WARNING: Col 1 - Greater than zero expected for your class!")</f>
        <v>WARNING: Col 1 - Greater than zero expected for your class!</v>
      </c>
      <c r="BF508" s="466" t="str">
        <f t="shared" si="19"/>
        <v/>
      </c>
      <c r="BG508" s="466" t="str">
        <f>IF($E$38=0,"","WARNING: Col 1 - Zero entry expected for your class!")</f>
        <v>WARNING: Col 1 - Zero entry expected for your class!</v>
      </c>
      <c r="BH508" s="466" t="str">
        <f>IF($E$43=0,"","WARNING: Col 1 - Zero entry expected for your class!")</f>
        <v/>
      </c>
      <c r="BI508" s="467" t="s">
        <v>108</v>
      </c>
      <c r="BJ508" s="466" t="str">
        <f t="shared" si="17"/>
        <v>WARNING: Col 1 - Zero entry expected for your class!</v>
      </c>
      <c r="BK508" s="466" t="str">
        <f t="shared" si="18"/>
        <v/>
      </c>
      <c r="BL508" s="466" t="str">
        <f>IF($E$55=0,"","WARNING: Col 1 - Zero entry expected for your class!")</f>
        <v/>
      </c>
      <c r="BM508" s="467" t="s">
        <v>108</v>
      </c>
      <c r="BN508" s="466" t="str">
        <f>IF($E$49=0,"","WARNING: Col 1 - Zero entry expected for your class!")</f>
        <v/>
      </c>
      <c r="BO508" s="466" t="str">
        <f>IF($E$44=0,"","WARNING: Col 1 - Zero entry expected for your class!")</f>
        <v>WARNING: Col 1 - Zero entry expected for your class!</v>
      </c>
      <c r="BP508" s="466" t="str">
        <f>IF($E$45=0,"","WARNING: Col 1 - Zero entry expected for your class!")</f>
        <v>WARNING: Col 1 - Zero entry expected for your class!</v>
      </c>
      <c r="BQ508" s="466" t="str">
        <f>IF($E$62=0,"","WARNING: Col 1 - Zero entry expected for your class!")</f>
        <v>WARNING: Col 1 - Zero entry expected for your class!</v>
      </c>
      <c r="BR508" s="466" t="str">
        <f>IF($E$64=0,"","WARNING: Col 1 - Zero entry expected for your class!")</f>
        <v>WARNING: Col 1 - Zero entry expected for your class!</v>
      </c>
      <c r="BS508" s="466" t="str">
        <f>IF($E$102=0,"","WARNING: Col 1 - Zero entry expected for your class!")</f>
        <v/>
      </c>
      <c r="BT508" s="469" t="str">
        <f>IF($E$103&gt;=0,"","WARNING: Col 1 - Greater than or equal to zero expected for your class!")</f>
        <v/>
      </c>
      <c r="BU508" s="470" t="str">
        <f>IF($E$104&gt;=0,"","WARNING: Col 1 - Greater than or equal to zero expected for your class!")</f>
        <v/>
      </c>
      <c r="BV508" s="293" t="s">
        <v>108</v>
      </c>
    </row>
    <row r="509" spans="38:74" ht="15.6" x14ac:dyDescent="0.3">
      <c r="AM509" s="485" t="s">
        <v>180</v>
      </c>
      <c r="AN509" s="486" t="s">
        <v>1227</v>
      </c>
      <c r="AO509" s="504">
        <v>0</v>
      </c>
      <c r="AP509" s="504">
        <v>287320</v>
      </c>
      <c r="AQ509" s="504">
        <v>-22240</v>
      </c>
      <c r="AR509" s="504">
        <v>0</v>
      </c>
      <c r="AS509" s="504">
        <v>0</v>
      </c>
      <c r="AT509" s="504">
        <v>-115212</v>
      </c>
      <c r="AU509" s="504">
        <v>-3014</v>
      </c>
      <c r="AV509" s="506">
        <v>146854</v>
      </c>
      <c r="AX509" s="303" t="s">
        <v>182</v>
      </c>
      <c r="AY509" s="471" t="str">
        <f>IF($E$29&gt;0,"","WARNING: Col 1 - Greater than zero expected for your class!")</f>
        <v/>
      </c>
      <c r="AZ509" s="468" t="str">
        <f>IF($E$30&gt;0,"","WARNING: Col 1 - Greater than zero expected for your class!")</f>
        <v/>
      </c>
      <c r="BA509" s="468" t="str">
        <f>IF($E$31&gt;0,"","WARNING: Col 1 - Greater than zero expected for your class!")</f>
        <v/>
      </c>
      <c r="BB509" s="468" t="str">
        <f>IF($E$32&gt;0,"","WARNING: Col 1 - Greater than zero expected for your class!")</f>
        <v/>
      </c>
      <c r="BC509" s="468" t="str">
        <f>IF($E$33&gt;0,"","WARNING: Col 1 - Greater than zero expected for your class!")</f>
        <v/>
      </c>
      <c r="BD509" s="468" t="str">
        <f>IF($E$34&gt;0,"","WARNING: Col 1 - Greater than zero expected for your class!")</f>
        <v/>
      </c>
      <c r="BE509" s="466" t="str">
        <f>IF($E$36=0,"","WARNING: Col 1 - Zero entry expected for your class!")</f>
        <v/>
      </c>
      <c r="BF509" s="466" t="str">
        <f t="shared" si="19"/>
        <v/>
      </c>
      <c r="BG509" s="467" t="s">
        <v>108</v>
      </c>
      <c r="BH509" s="467" t="s">
        <v>108</v>
      </c>
      <c r="BI509" s="467" t="s">
        <v>108</v>
      </c>
      <c r="BJ509" s="468" t="str">
        <f>IF($E$53&gt;0,"","WARNING: Col 1 - Greater than zero expected for your class!")</f>
        <v/>
      </c>
      <c r="BK509" s="467" t="s">
        <v>108</v>
      </c>
      <c r="BL509" s="466" t="str">
        <f>IF($E$55=0,"","WARNING: Col 1 - Zero entry expected for your class!")</f>
        <v/>
      </c>
      <c r="BM509" s="467" t="s">
        <v>108</v>
      </c>
      <c r="BN509" s="467" t="s">
        <v>108</v>
      </c>
      <c r="BO509" s="468" t="str">
        <f>IF($E$44&gt;0,"","WARNING: Col 1 - Greater than zero expected for your class!")</f>
        <v/>
      </c>
      <c r="BP509" s="469" t="str">
        <f>IF($E$45&gt;=0,"","WARNING: Col 1 - Greater than or equal to zero expected for your class!")</f>
        <v/>
      </c>
      <c r="BQ509" s="468" t="str">
        <f>IF($E$62&gt;0,"","WARNING: Col 1 - Greater than zero expected for your class!")</f>
        <v/>
      </c>
      <c r="BR509" s="468" t="str">
        <f>IF($E$64&gt;0,"","WARNING: Col 1 - Greater than zero expected for your class!")</f>
        <v/>
      </c>
      <c r="BS509" s="468" t="str">
        <f>IF($E$102&gt;0,"","WARNING: Col 1 - Greater than zero expected for your class!")</f>
        <v>WARNING: Col 1 - Greater than zero expected for your class!</v>
      </c>
      <c r="BT509" s="468" t="str">
        <f>IF($E$103&gt;0,"","WARNING: Col 1 - Greater than zero expected for your class!")</f>
        <v>WARNING: Col 1 - Greater than zero expected for your class!</v>
      </c>
      <c r="BU509" s="472" t="str">
        <f>IF($E$104&gt;0,"","WARNING: Col 1 - Greater than zero expected for your class!")</f>
        <v>WARNING: Col 1 - Greater than zero expected for your class!</v>
      </c>
      <c r="BV509" s="293" t="s">
        <v>108</v>
      </c>
    </row>
    <row r="510" spans="38:74" ht="15.6" x14ac:dyDescent="0.3">
      <c r="AM510" s="485" t="s">
        <v>183</v>
      </c>
      <c r="AN510" s="486" t="s">
        <v>184</v>
      </c>
      <c r="AO510" s="504">
        <v>4271</v>
      </c>
      <c r="AP510" s="504">
        <v>148718</v>
      </c>
      <c r="AQ510" s="504">
        <v>-8039</v>
      </c>
      <c r="AR510" s="504">
        <v>0</v>
      </c>
      <c r="AS510" s="504">
        <v>0</v>
      </c>
      <c r="AT510" s="504">
        <v>-41647</v>
      </c>
      <c r="AU510" s="504">
        <v>-16</v>
      </c>
      <c r="AV510" s="506">
        <v>99016</v>
      </c>
      <c r="AX510" s="308" t="s">
        <v>185</v>
      </c>
      <c r="AY510" s="465" t="str">
        <f>IF($E$29=0,"","WARNING: Col 1 - Zero entry expected for your class!")</f>
        <v>WARNING: Col 1 - Zero entry expected for your class!</v>
      </c>
      <c r="AZ510" s="466" t="str">
        <f>IF($E$30=0,"","WARNING: Col 1 - Zero entry expected for your class!")</f>
        <v>WARNING: Col 1 - Zero entry expected for your class!</v>
      </c>
      <c r="BA510" s="466" t="str">
        <f>IF($E$31=0,"","WARNING: Col 1 - Zero entry expected for your class!")</f>
        <v>WARNING: Col 1 - Zero entry expected for your class!</v>
      </c>
      <c r="BB510" s="466" t="str">
        <f>IF($E$32=0,"","WARNING: Col 1 - Zero entry expected for your class!")</f>
        <v>WARNING: Col 1 - Zero entry expected for your class!</v>
      </c>
      <c r="BC510" s="466" t="str">
        <f>IF($E$33=0,"","WARNING: Col 1 - Zero entry expected for your class!")</f>
        <v>WARNING: Col 1 - Zero entry expected for your class!</v>
      </c>
      <c r="BD510" s="467" t="s">
        <v>108</v>
      </c>
      <c r="BE510" s="468" t="str">
        <f>IF($E$36&gt;0,"","WARNING: Col 1 - Greater than zero expected for your class!")</f>
        <v>WARNING: Col 1 - Greater than zero expected for your class!</v>
      </c>
      <c r="BF510" s="466" t="str">
        <f t="shared" si="19"/>
        <v/>
      </c>
      <c r="BG510" s="466" t="str">
        <f>IF($E$38=0,"","WARNING: Col 1 - Zero entry expected for your class!")</f>
        <v>WARNING: Col 1 - Zero entry expected for your class!</v>
      </c>
      <c r="BH510" s="466" t="str">
        <f>IF($E$43=0,"","WARNING: Col 1 - Zero entry expected for your class!")</f>
        <v/>
      </c>
      <c r="BI510" s="467" t="s">
        <v>108</v>
      </c>
      <c r="BJ510" s="466" t="str">
        <f>IF($E$53=0,"","WARNING: Col 1 - Zero entry expected for your class!")</f>
        <v>WARNING: Col 1 - Zero entry expected for your class!</v>
      </c>
      <c r="BK510" s="466" t="str">
        <f t="shared" si="18"/>
        <v/>
      </c>
      <c r="BL510" s="466" t="str">
        <f>IF($E$55=0,"","WARNING: Col 1 - Zero entry expected for your class!")</f>
        <v/>
      </c>
      <c r="BM510" s="467" t="s">
        <v>108</v>
      </c>
      <c r="BN510" s="466" t="str">
        <f>IF($E$49=0,"","WARNING: Col 1 - Zero entry expected for your class!")</f>
        <v/>
      </c>
      <c r="BO510" s="466" t="str">
        <f>IF($E$44=0,"","WARNING: Col 1 - Zero entry expected for your class!")</f>
        <v>WARNING: Col 1 - Zero entry expected for your class!</v>
      </c>
      <c r="BP510" s="466" t="str">
        <f>IF($E$45=0,"","WARNING: Col 1 - Zero entry expected for your class!")</f>
        <v>WARNING: Col 1 - Zero entry expected for your class!</v>
      </c>
      <c r="BQ510" s="466" t="str">
        <f>IF($E$62=0,"","WARNING: Col 1 - Zero entry expected for your class!")</f>
        <v>WARNING: Col 1 - Zero entry expected for your class!</v>
      </c>
      <c r="BR510" s="466" t="str">
        <f>IF($E$64=0,"","WARNING: Col 1 - Zero entry expected for your class!")</f>
        <v>WARNING: Col 1 - Zero entry expected for your class!</v>
      </c>
      <c r="BS510" s="466" t="str">
        <f>IF($E$102=0,"","WARNING: Col 1 - Zero entry expected for your class!")</f>
        <v/>
      </c>
      <c r="BT510" s="469" t="str">
        <f>IF($E$103&gt;=0,"","WARNING: Col 1 - Greater than or equal to zero expected for your class!")</f>
        <v/>
      </c>
      <c r="BU510" s="470" t="str">
        <f>IF($E$104&gt;=0,"","WARNING: Col 1 - Greater than or equal to zero expected for your class!")</f>
        <v/>
      </c>
      <c r="BV510" s="293" t="s">
        <v>108</v>
      </c>
    </row>
    <row r="511" spans="38:74" ht="15.6" x14ac:dyDescent="0.3">
      <c r="AM511" s="485" t="s">
        <v>186</v>
      </c>
      <c r="AN511" s="486" t="s">
        <v>187</v>
      </c>
      <c r="AO511" s="504">
        <v>2716</v>
      </c>
      <c r="AP511" s="504">
        <v>121906</v>
      </c>
      <c r="AQ511" s="504">
        <v>-6782</v>
      </c>
      <c r="AR511" s="504">
        <v>0</v>
      </c>
      <c r="AS511" s="504">
        <v>0</v>
      </c>
      <c r="AT511" s="504">
        <v>-35135</v>
      </c>
      <c r="AU511" s="504">
        <v>-251</v>
      </c>
      <c r="AV511" s="506">
        <v>79738</v>
      </c>
      <c r="AX511" s="303" t="s">
        <v>188</v>
      </c>
      <c r="AY511" s="471" t="str">
        <f>IF($E$29&gt;0,"","WARNING: Col 1 - Greater than zero expected for your class!")</f>
        <v/>
      </c>
      <c r="AZ511" s="468" t="str">
        <f>IF($E$30&gt;0,"","WARNING: Col 1 - Greater than zero expected for your class!")</f>
        <v/>
      </c>
      <c r="BA511" s="468" t="str">
        <f>IF($E$31&gt;0,"","WARNING: Col 1 - Greater than zero expected for your class!")</f>
        <v/>
      </c>
      <c r="BB511" s="468" t="str">
        <f>IF($E$32&gt;0,"","WARNING: Col 1 - Greater than zero expected for your class!")</f>
        <v/>
      </c>
      <c r="BC511" s="468" t="str">
        <f>IF($E$33&gt;0,"","WARNING: Col 1 - Greater than zero expected for your class!")</f>
        <v/>
      </c>
      <c r="BD511" s="468" t="str">
        <f>IF($E$34&gt;0,"","WARNING: Col 1 - Greater than zero expected for your class!")</f>
        <v/>
      </c>
      <c r="BE511" s="466" t="str">
        <f t="shared" ref="BE511:BE517" si="20">IF($E$36=0,"","WARNING: Col 1 - Zero entry expected for your class!")</f>
        <v/>
      </c>
      <c r="BF511" s="466" t="str">
        <f t="shared" si="19"/>
        <v/>
      </c>
      <c r="BG511" s="467" t="s">
        <v>108</v>
      </c>
      <c r="BH511" s="467" t="s">
        <v>108</v>
      </c>
      <c r="BI511" s="467" t="s">
        <v>108</v>
      </c>
      <c r="BJ511" s="466" t="str">
        <f>IF($E$53=0,"","WARNING: Col 1 - Zero entry expected for your class!")</f>
        <v>WARNING: Col 1 - Zero entry expected for your class!</v>
      </c>
      <c r="BK511" s="467" t="s">
        <v>108</v>
      </c>
      <c r="BL511" s="468" t="str">
        <f>IF($E$55&gt;0,"","WARNING: Col 1 - Greater than zero expected for your class!")</f>
        <v>WARNING: Col 1 - Greater than zero expected for your class!</v>
      </c>
      <c r="BM511" s="467" t="s">
        <v>108</v>
      </c>
      <c r="BN511" s="467" t="s">
        <v>108</v>
      </c>
      <c r="BO511" s="468" t="str">
        <f>IF($E$44&gt;0,"","WARNING: Col 1 - Greater than zero expected for your class!")</f>
        <v/>
      </c>
      <c r="BP511" s="468" t="str">
        <f>IF($E$45&gt;0,"","WARNING: Col 1 - Greater than zero expected for your class!")</f>
        <v/>
      </c>
      <c r="BQ511" s="468" t="str">
        <f>IF($E$62&gt;0,"","WARNING: Col 1 - Greater than zero expected for your class!")</f>
        <v/>
      </c>
      <c r="BR511" s="468" t="str">
        <f>IF($E$64&gt;0,"","WARNING: Col 1 - Greater than zero expected for your class!")</f>
        <v/>
      </c>
      <c r="BS511" s="468" t="str">
        <f>IF($E$102&gt;0,"","WARNING: Col 1 - Greater than zero expected for your class!")</f>
        <v>WARNING: Col 1 - Greater than zero expected for your class!</v>
      </c>
      <c r="BT511" s="468" t="str">
        <f>IF($E$103&gt;0,"","WARNING: Col 1 - Greater than zero expected for your class!")</f>
        <v>WARNING: Col 1 - Greater than zero expected for your class!</v>
      </c>
      <c r="BU511" s="472" t="str">
        <f>IF($E$104&gt;0,"","WARNING: Col 1 - Greater than zero expected for your class!")</f>
        <v>WARNING: Col 1 - Greater than zero expected for your class!</v>
      </c>
      <c r="BV511" s="293" t="s">
        <v>108</v>
      </c>
    </row>
    <row r="512" spans="38:74" ht="15.6" x14ac:dyDescent="0.3">
      <c r="AM512" s="485" t="s">
        <v>189</v>
      </c>
      <c r="AN512" s="486" t="s">
        <v>190</v>
      </c>
      <c r="AO512" s="504">
        <v>0</v>
      </c>
      <c r="AP512" s="504">
        <v>125406</v>
      </c>
      <c r="AQ512" s="504">
        <v>-11670</v>
      </c>
      <c r="AR512" s="504">
        <v>0</v>
      </c>
      <c r="AS512" s="504">
        <v>0</v>
      </c>
      <c r="AT512" s="504">
        <v>-60457</v>
      </c>
      <c r="AU512" s="504">
        <v>277</v>
      </c>
      <c r="AV512" s="506">
        <v>53556</v>
      </c>
      <c r="AX512" s="303" t="s">
        <v>191</v>
      </c>
      <c r="AY512" s="465" t="str">
        <f>IF($E$29=0,"","WARNING: Col 1 - Zero entry expected for your class!")</f>
        <v>WARNING: Col 1 - Zero entry expected for your class!</v>
      </c>
      <c r="AZ512" s="467" t="s">
        <v>108</v>
      </c>
      <c r="BA512" s="466" t="str">
        <f>IF($E$31=0,"","WARNING: Col 1 - Zero entry expected for your class!")</f>
        <v>WARNING: Col 1 - Zero entry expected for your class!</v>
      </c>
      <c r="BB512" s="466" t="str">
        <f>IF($E$32=0,"","WARNING: Col 1 - Zero entry expected for your class!")</f>
        <v>WARNING: Col 1 - Zero entry expected for your class!</v>
      </c>
      <c r="BC512" s="468" t="str">
        <f>IF($E$33&gt;0,"","WARNING: Col 1 - Greater than zero expected for your class!")</f>
        <v/>
      </c>
      <c r="BD512" s="467" t="s">
        <v>108</v>
      </c>
      <c r="BE512" s="466" t="str">
        <f t="shared" si="20"/>
        <v/>
      </c>
      <c r="BF512" s="466" t="str">
        <f t="shared" si="19"/>
        <v/>
      </c>
      <c r="BG512" s="466" t="str">
        <f>IF($E$38=0,"","WARNING: Col 1 - Zero entry expected for your class!")</f>
        <v>WARNING: Col 1 - Zero entry expected for your class!</v>
      </c>
      <c r="BH512" s="466" t="str">
        <f>IF($E$43=0,"","WARNING: Col 1 - Zero entry expected for your class!")</f>
        <v/>
      </c>
      <c r="BI512" s="467" t="s">
        <v>108</v>
      </c>
      <c r="BJ512" s="466" t="str">
        <f>IF($E$53=0,"","WARNING: Col 1 - Zero entry expected for your class!")</f>
        <v>WARNING: Col 1 - Zero entry expected for your class!</v>
      </c>
      <c r="BK512" s="466" t="str">
        <f t="shared" si="18"/>
        <v/>
      </c>
      <c r="BL512" s="466" t="str">
        <f t="shared" ref="BL512:BL517" si="21">IF($E$55=0,"","WARNING: Col 1 - Zero entry expected for your class!")</f>
        <v/>
      </c>
      <c r="BM512" s="467" t="s">
        <v>108</v>
      </c>
      <c r="BN512" s="466" t="str">
        <f>IF($E$49=0,"","WARNING: Col 1 - Zero entry expected for your class!")</f>
        <v/>
      </c>
      <c r="BO512" s="466" t="str">
        <f>IF($E$44=0,"","WARNING: Col 1 - Zero entry expected for your class!")</f>
        <v>WARNING: Col 1 - Zero entry expected for your class!</v>
      </c>
      <c r="BP512" s="466" t="str">
        <f>IF($E$45=0,"","WARNING: Col 1 - Zero entry expected for your class!")</f>
        <v>WARNING: Col 1 - Zero entry expected for your class!</v>
      </c>
      <c r="BQ512" s="466" t="str">
        <f>IF($E$62=0,"","WARNING: Col 1 - Zero entry expected for your class!")</f>
        <v>WARNING: Col 1 - Zero entry expected for your class!</v>
      </c>
      <c r="BR512" s="466" t="str">
        <f>IF($E$64=0,"","WARNING: Col 1 - Zero entry expected for your class!")</f>
        <v>WARNING: Col 1 - Zero entry expected for your class!</v>
      </c>
      <c r="BS512" s="466" t="str">
        <f>IF($E$102=0,"","WARNING: Col 1 - Zero entry expected for your class!")</f>
        <v/>
      </c>
      <c r="BT512" s="469" t="str">
        <f>IF($E$103&gt;=0,"","WARNING: Col 1 - Greater than or equal to zero expected for your class!")</f>
        <v/>
      </c>
      <c r="BU512" s="470" t="str">
        <f>IF($E$104&gt;=0,"","WARNING: Col 1 - Greater than or equal to zero expected for your class!")</f>
        <v/>
      </c>
      <c r="BV512" s="293" t="s">
        <v>108</v>
      </c>
    </row>
    <row r="513" spans="39:74" ht="15.6" x14ac:dyDescent="0.3">
      <c r="AM513" s="485" t="s">
        <v>192</v>
      </c>
      <c r="AN513" s="486" t="s">
        <v>193</v>
      </c>
      <c r="AO513" s="504">
        <v>0</v>
      </c>
      <c r="AP513" s="504">
        <v>210729</v>
      </c>
      <c r="AQ513" s="504">
        <v>-9803</v>
      </c>
      <c r="AR513" s="504">
        <v>0</v>
      </c>
      <c r="AS513" s="504">
        <v>0</v>
      </c>
      <c r="AT513" s="504">
        <v>-50784</v>
      </c>
      <c r="AU513" s="504">
        <v>-76</v>
      </c>
      <c r="AV513" s="506">
        <v>150066</v>
      </c>
      <c r="AX513" s="303" t="s">
        <v>194</v>
      </c>
      <c r="AY513" s="465" t="str">
        <f>IF($E$29=0,"","WARNING: Col 1 - Zero entry expected for your class!")</f>
        <v>WARNING: Col 1 - Zero entry expected for your class!</v>
      </c>
      <c r="AZ513" s="467" t="s">
        <v>108</v>
      </c>
      <c r="BA513" s="466" t="str">
        <f>IF($E$31=0,"","WARNING: Col 1 - Zero entry expected for your class!")</f>
        <v>WARNING: Col 1 - Zero entry expected for your class!</v>
      </c>
      <c r="BB513" s="466" t="str">
        <f>IF($E$32=0,"","WARNING: Col 1 - Zero entry expected for your class!")</f>
        <v>WARNING: Col 1 - Zero entry expected for your class!</v>
      </c>
      <c r="BC513" s="466" t="str">
        <f>IF($E$33=0,"","WARNING: Col 1 - Zero entry expected for your class!")</f>
        <v>WARNING: Col 1 - Zero entry expected for your class!</v>
      </c>
      <c r="BD513" s="466" t="str">
        <f>IF($E$34=0,"","WARNING: Col 1 - Zero entry expected for your class!")</f>
        <v>WARNING: Col 1 - Zero entry expected for your class!</v>
      </c>
      <c r="BE513" s="466" t="str">
        <f t="shared" si="20"/>
        <v/>
      </c>
      <c r="BF513" s="466" t="str">
        <f t="shared" si="19"/>
        <v/>
      </c>
      <c r="BG513" s="466" t="str">
        <f>IF($E$38=0,"","WARNING: Col 1 - Zero entry expected for your class!")</f>
        <v>WARNING: Col 1 - Zero entry expected for your class!</v>
      </c>
      <c r="BH513" s="466" t="str">
        <f>IF($E$43=0,"","WARNING: Col 1 - Zero entry expected for your class!")</f>
        <v/>
      </c>
      <c r="BI513" s="467" t="s">
        <v>108</v>
      </c>
      <c r="BJ513" s="489" t="str">
        <f>IF($E$53&lt;0,"","WARNING: Col 1 - Negative entry expected for your class!")</f>
        <v>WARNING: Col 1 - Negative entry expected for your class!</v>
      </c>
      <c r="BK513" s="466" t="str">
        <f t="shared" si="18"/>
        <v/>
      </c>
      <c r="BL513" s="466" t="str">
        <f t="shared" si="21"/>
        <v/>
      </c>
      <c r="BM513" s="467" t="s">
        <v>108</v>
      </c>
      <c r="BN513" s="466" t="str">
        <f>IF($E$49=0,"","WARNING: Col 1 - Zero entry expected for your class!")</f>
        <v/>
      </c>
      <c r="BO513" s="466" t="str">
        <f>IF($E$44=0,"","WARNING: Col 1 - Zero entry expected for your class!")</f>
        <v>WARNING: Col 1 - Zero entry expected for your class!</v>
      </c>
      <c r="BP513" s="466" t="str">
        <f>IF($E$45=0,"","WARNING: Col 1 - Zero entry expected for your class!")</f>
        <v>WARNING: Col 1 - Zero entry expected for your class!</v>
      </c>
      <c r="BQ513" s="466" t="str">
        <f>IF($E$62=0,"","WARNING: Col 1 - Zero entry expected for your class!")</f>
        <v>WARNING: Col 1 - Zero entry expected for your class!</v>
      </c>
      <c r="BR513" s="466" t="str">
        <f>IF($E$64=0,"","WARNING: Col 1 - Zero entry expected for your class!")</f>
        <v>WARNING: Col 1 - Zero entry expected for your class!</v>
      </c>
      <c r="BS513" s="466" t="str">
        <f>IF($E$102=0,"","WARNING: Col 1 - Zero entry expected for your class!")</f>
        <v/>
      </c>
      <c r="BT513" s="469" t="str">
        <f>IF($E$103&gt;=0,"","WARNING: Col 1 - Greater than or equal to zero expected for your class!")</f>
        <v/>
      </c>
      <c r="BU513" s="470" t="str">
        <f>IF($E$104&gt;=0,"","WARNING: Col 1 - Greater than or equal to zero expected for your class!")</f>
        <v/>
      </c>
      <c r="BV513" s="293" t="s">
        <v>108</v>
      </c>
    </row>
    <row r="514" spans="39:74" ht="15.6" x14ac:dyDescent="0.3">
      <c r="AM514" s="485" t="s">
        <v>195</v>
      </c>
      <c r="AN514" s="486" t="s">
        <v>196</v>
      </c>
      <c r="AO514" s="504">
        <v>862</v>
      </c>
      <c r="AP514" s="504">
        <v>21829</v>
      </c>
      <c r="AQ514" s="504">
        <v>-2163</v>
      </c>
      <c r="AR514" s="504">
        <v>0</v>
      </c>
      <c r="AS514" s="504">
        <v>0</v>
      </c>
      <c r="AT514" s="504">
        <v>-11206</v>
      </c>
      <c r="AU514" s="504">
        <v>-91</v>
      </c>
      <c r="AV514" s="506">
        <v>8368</v>
      </c>
      <c r="AX514" s="303" t="s">
        <v>197</v>
      </c>
      <c r="AY514" s="471" t="str">
        <f>IF($E$29&gt;0,"","WARNING: Col 1 - Greater than zero expected for your class!")</f>
        <v/>
      </c>
      <c r="AZ514" s="468" t="str">
        <f>IF($E$30&gt;0,"","WARNING: Col 1 - Greater than zero expected for your class!")</f>
        <v/>
      </c>
      <c r="BA514" s="468" t="str">
        <f>IF($E$31&gt;0,"","WARNING: Col 1 - Greater than zero expected for your class!")</f>
        <v/>
      </c>
      <c r="BB514" s="467" t="s">
        <v>108</v>
      </c>
      <c r="BC514" s="468" t="str">
        <f>IF($E$33&gt;0,"","WARNING: Col 1 - Greater than zero expected for your class!")</f>
        <v/>
      </c>
      <c r="BD514" s="468" t="str">
        <f>IF($E$34&gt;0,"","WARNING: Col 1 - Greater than zero expected for your class!")</f>
        <v/>
      </c>
      <c r="BE514" s="466" t="str">
        <f t="shared" si="20"/>
        <v/>
      </c>
      <c r="BF514" s="468" t="str">
        <f>IF($E$37&gt;0,"","WARNING: Col 1 - Greater than zero expected for your class!")</f>
        <v>WARNING: Col 1 - Greater than zero expected for your class!</v>
      </c>
      <c r="BG514" s="467" t="s">
        <v>108</v>
      </c>
      <c r="BH514" s="467" t="s">
        <v>108</v>
      </c>
      <c r="BI514" s="467" t="s">
        <v>108</v>
      </c>
      <c r="BJ514" s="466" t="str">
        <f>IF($E$53=0,"","WARNING: Col 1 - Zero entry expected for your class!")</f>
        <v>WARNING: Col 1 - Zero entry expected for your class!</v>
      </c>
      <c r="BK514" s="466" t="str">
        <f t="shared" si="18"/>
        <v/>
      </c>
      <c r="BL514" s="466" t="str">
        <f t="shared" si="21"/>
        <v/>
      </c>
      <c r="BM514" s="467" t="s">
        <v>108</v>
      </c>
      <c r="BN514" s="467" t="s">
        <v>108</v>
      </c>
      <c r="BO514" s="468" t="str">
        <f>IF($E$44&gt;0,"","WARNING: Col 1 - Greater than zero expected for your class!")</f>
        <v/>
      </c>
      <c r="BP514" s="468" t="str">
        <f>IF($E$45&gt;0,"","WARNING: Col 1 - Greater than zero expected for your class!")</f>
        <v/>
      </c>
      <c r="BQ514" s="468" t="str">
        <f>IF($E$62&gt;0,"","WARNING: Col 1 - Greater than zero expected for your class!")</f>
        <v/>
      </c>
      <c r="BR514" s="466" t="str">
        <f>IF($E$64=0,"","WARNING: Col 1 - Zero entry expected for your class!")</f>
        <v>WARNING: Col 1 - Zero entry expected for your class!</v>
      </c>
      <c r="BS514" s="468" t="str">
        <f>IF($E$102&gt;0,"","WARNING: Col 1 - Greater than zero expected for your class!")</f>
        <v>WARNING: Col 1 - Greater than zero expected for your class!</v>
      </c>
      <c r="BT514" s="468" t="str">
        <f>IF($E$103&gt;0,"","WARNING: Col 1 - Greater than zero expected for your class!")</f>
        <v>WARNING: Col 1 - Greater than zero expected for your class!</v>
      </c>
      <c r="BU514" s="472" t="str">
        <f>IF($E$104&gt;0,"","WARNING: Col 1 - Greater than zero expected for your class!")</f>
        <v>WARNING: Col 1 - Greater than zero expected for your class!</v>
      </c>
      <c r="BV514" s="293" t="s">
        <v>108</v>
      </c>
    </row>
    <row r="515" spans="39:74" ht="15.6" x14ac:dyDescent="0.3">
      <c r="AM515" s="485" t="s">
        <v>198</v>
      </c>
      <c r="AN515" s="486" t="s">
        <v>199</v>
      </c>
      <c r="AO515" s="504">
        <v>3275</v>
      </c>
      <c r="AP515" s="504">
        <v>15498</v>
      </c>
      <c r="AQ515" s="504">
        <v>-1191</v>
      </c>
      <c r="AR515" s="504">
        <v>0</v>
      </c>
      <c r="AS515" s="504">
        <v>0</v>
      </c>
      <c r="AT515" s="504">
        <v>-6170</v>
      </c>
      <c r="AU515" s="504">
        <v>0</v>
      </c>
      <c r="AV515" s="506">
        <v>8137</v>
      </c>
      <c r="AX515" s="303" t="s">
        <v>200</v>
      </c>
      <c r="AY515" s="465" t="str">
        <f>IF($E$29=0,"","WARNING: Col 1 - Zero entry expected for your class!")</f>
        <v>WARNING: Col 1 - Zero entry expected for your class!</v>
      </c>
      <c r="AZ515" s="467" t="s">
        <v>108</v>
      </c>
      <c r="BA515" s="467" t="s">
        <v>108</v>
      </c>
      <c r="BB515" s="468" t="str">
        <f>IF($E$32&gt;0,"","WARNING: Col 1 - Greater than zero expected for your class!")</f>
        <v/>
      </c>
      <c r="BC515" s="468" t="str">
        <f>IF($E$33&gt;0,"","WARNING: Col 1 - Greater than zero expected for your class!")</f>
        <v/>
      </c>
      <c r="BD515" s="468" t="str">
        <f>IF($E$34&gt;0,"","WARNING: Col 1 - Greater than zero expected for your class!")</f>
        <v/>
      </c>
      <c r="BE515" s="466" t="str">
        <f t="shared" si="20"/>
        <v/>
      </c>
      <c r="BF515" s="466" t="str">
        <f>IF($E$37=0,"","WARNING: Col 1 - Zero entry expected for your class!")</f>
        <v/>
      </c>
      <c r="BG515" s="466" t="str">
        <f>IF($E$38=0,"","WARNING: Col 1 - Zero entry expected for your class!")</f>
        <v>WARNING: Col 1 - Zero entry expected for your class!</v>
      </c>
      <c r="BH515" s="466" t="str">
        <f>IF($E$43=0,"","WARNING: Col 1 - Zero entry expected for your class!")</f>
        <v/>
      </c>
      <c r="BI515" s="467" t="s">
        <v>108</v>
      </c>
      <c r="BJ515" s="466" t="str">
        <f>IF($E$53=0,"","WARNING: Col 1 - Zero entry expected for your class!")</f>
        <v>WARNING: Col 1 - Zero entry expected for your class!</v>
      </c>
      <c r="BK515" s="466" t="str">
        <f t="shared" si="18"/>
        <v/>
      </c>
      <c r="BL515" s="466" t="str">
        <f t="shared" si="21"/>
        <v/>
      </c>
      <c r="BM515" s="467" t="s">
        <v>108</v>
      </c>
      <c r="BN515" s="467" t="s">
        <v>108</v>
      </c>
      <c r="BO515" s="468" t="str">
        <f>IF($E$44&gt;0,"","WARNING: Col 1 - Greater than zero expected for your class!")</f>
        <v/>
      </c>
      <c r="BP515" s="469" t="str">
        <f>IF($E$45&gt;=0,"","WARNING: Col 1 - Greater than or equal to zero expected for your class!")</f>
        <v/>
      </c>
      <c r="BQ515" s="468" t="str">
        <f>IF($E$62&gt;0,"","WARNING: Col 1 - Greater than zero expected for your class!")</f>
        <v/>
      </c>
      <c r="BR515" s="466" t="str">
        <f>IF($E$64=0,"","WARNING: Col 1 - Zero entry expected for your class!")</f>
        <v>WARNING: Col 1 - Zero entry expected for your class!</v>
      </c>
      <c r="BS515" s="466" t="str">
        <f>IF($E$102=0,"","WARNING: Col 1 - Zero entry expected for your class!")</f>
        <v/>
      </c>
      <c r="BT515" s="468" t="str">
        <f>IF($E$103&gt;0,"","WARNING: Col 1 - Greater than zero expected for your class!")</f>
        <v>WARNING: Col 1 - Greater than zero expected for your class!</v>
      </c>
      <c r="BU515" s="472" t="str">
        <f>IF($E$104&gt;0,"","WARNING: Col 1 - Greater than zero expected for your class!")</f>
        <v>WARNING: Col 1 - Greater than zero expected for your class!</v>
      </c>
      <c r="BV515" s="293" t="s">
        <v>108</v>
      </c>
    </row>
    <row r="516" spans="39:74" ht="15.6" x14ac:dyDescent="0.3">
      <c r="AM516" s="485" t="s">
        <v>201</v>
      </c>
      <c r="AN516" s="486" t="s">
        <v>202</v>
      </c>
      <c r="AO516" s="504">
        <v>3724</v>
      </c>
      <c r="AP516" s="504">
        <v>18261</v>
      </c>
      <c r="AQ516" s="504">
        <v>-1326</v>
      </c>
      <c r="AR516" s="504">
        <v>0</v>
      </c>
      <c r="AS516" s="504">
        <v>0</v>
      </c>
      <c r="AT516" s="504">
        <v>-6870</v>
      </c>
      <c r="AU516" s="504">
        <v>0</v>
      </c>
      <c r="AV516" s="506">
        <v>10065</v>
      </c>
      <c r="AX516" s="303" t="s">
        <v>203</v>
      </c>
      <c r="AY516" s="471" t="str">
        <f>IF($E$29&gt;0,"","WARNING: Col 1 - Greater than zero expected for your class!")</f>
        <v/>
      </c>
      <c r="AZ516" s="468" t="str">
        <f>IF($E$30&gt;0,"","WARNING: Col 1 - Greater than zero expected for your class!")</f>
        <v/>
      </c>
      <c r="BA516" s="468" t="str">
        <f>IF($E$31&gt;0,"","WARNING: Col 1 - Greater than zero expected for your class!")</f>
        <v/>
      </c>
      <c r="BB516" s="468" t="str">
        <f>IF($E$32&gt;0,"","WARNING: Col 1 - Greater than zero expected for your class!")</f>
        <v/>
      </c>
      <c r="BC516" s="468" t="str">
        <f>IF($E$33&gt;0,"","WARNING: Col 1 - Greater than zero expected for your class!")</f>
        <v/>
      </c>
      <c r="BD516" s="468" t="str">
        <f>IF($E$34&gt;0,"","WARNING: Col 1 - Greater than zero expected for your class!")</f>
        <v/>
      </c>
      <c r="BE516" s="466" t="str">
        <f t="shared" si="20"/>
        <v/>
      </c>
      <c r="BF516" s="467" t="s">
        <v>108</v>
      </c>
      <c r="BG516" s="467" t="s">
        <v>108</v>
      </c>
      <c r="BH516" s="467" t="s">
        <v>108</v>
      </c>
      <c r="BI516" s="467" t="s">
        <v>108</v>
      </c>
      <c r="BJ516" s="466" t="str">
        <f>IF($E$53=0,"","WARNING: Col 1 - Zero entry expected for your class!")</f>
        <v>WARNING: Col 1 - Zero entry expected for your class!</v>
      </c>
      <c r="BK516" s="466" t="str">
        <f t="shared" si="18"/>
        <v/>
      </c>
      <c r="BL516" s="466" t="str">
        <f t="shared" si="21"/>
        <v/>
      </c>
      <c r="BM516" s="467" t="s">
        <v>108</v>
      </c>
      <c r="BN516" s="467" t="s">
        <v>108</v>
      </c>
      <c r="BO516" s="468" t="str">
        <f>IF($E$44&gt;0,"","WARNING: Col 1 - Greater than zero expected for your class!")</f>
        <v/>
      </c>
      <c r="BP516" s="469" t="str">
        <f>IF($E$45&gt;=0,"","WARNING: Col 1 - Greater than or equal to zero expected for your class!")</f>
        <v/>
      </c>
      <c r="BQ516" s="468" t="str">
        <f>IF($E$62&gt;0,"","WARNING: Col 1 - Greater than zero expected for your class!")</f>
        <v/>
      </c>
      <c r="BR516" s="468" t="str">
        <f>IF($E$64&gt;0,"","WARNING: Col 1 - Greater than zero expected for your class!")</f>
        <v/>
      </c>
      <c r="BS516" s="468" t="str">
        <f>IF($E$102&gt;0,"","WARNING: Col 1 - Greater than zero expected for your class!")</f>
        <v>WARNING: Col 1 - Greater than zero expected for your class!</v>
      </c>
      <c r="BT516" s="468" t="str">
        <f>IF($E$103&gt;0,"","WARNING: Col 1 - Greater than zero expected for your class!")</f>
        <v>WARNING: Col 1 - Greater than zero expected for your class!</v>
      </c>
      <c r="BU516" s="472" t="str">
        <f>IF($E$104&gt;0,"","WARNING: Col 1 - Greater than zero expected for your class!")</f>
        <v>WARNING: Col 1 - Greater than zero expected for your class!</v>
      </c>
      <c r="BV516" s="293" t="s">
        <v>108</v>
      </c>
    </row>
    <row r="517" spans="39:74" ht="16.2" thickBot="1" x14ac:dyDescent="0.35">
      <c r="AM517" s="485" t="s">
        <v>204</v>
      </c>
      <c r="AN517" s="486" t="s">
        <v>205</v>
      </c>
      <c r="AO517" s="504">
        <v>2258</v>
      </c>
      <c r="AP517" s="504">
        <v>63804</v>
      </c>
      <c r="AQ517" s="504">
        <v>-3708</v>
      </c>
      <c r="AR517" s="504">
        <v>0</v>
      </c>
      <c r="AS517" s="504">
        <v>0</v>
      </c>
      <c r="AT517" s="504">
        <v>-19209</v>
      </c>
      <c r="AU517" s="504">
        <v>-151</v>
      </c>
      <c r="AV517" s="506">
        <v>40736</v>
      </c>
      <c r="AX517" s="330" t="s">
        <v>206</v>
      </c>
      <c r="AY517" s="490" t="str">
        <f>IF($E$29=0,"","WARNING: Col 1 - Zero entry expected for your class!")</f>
        <v>WARNING: Col 1 - Zero entry expected for your class!</v>
      </c>
      <c r="AZ517" s="491" t="str">
        <f>IF($E$30=0,"","WARNING: Col 1 - Zero entry expected for your class!")</f>
        <v>WARNING: Col 1 - Zero entry expected for your class!</v>
      </c>
      <c r="BA517" s="491" t="str">
        <f>IF($E$31=0,"","WARNING: Col 1 - Zero entry expected for your class!")</f>
        <v>WARNING: Col 1 - Zero entry expected for your class!</v>
      </c>
      <c r="BB517" s="491" t="str">
        <f>IF($E$32=0,"","WARNING: Col 1 - Zero entry expected for your class!")</f>
        <v>WARNING: Col 1 - Zero entry expected for your class!</v>
      </c>
      <c r="BC517" s="491" t="str">
        <f>IF($E$33=0,"","WARNING: Col 1 - Zero entry expected for your class!")</f>
        <v>WARNING: Col 1 - Zero entry expected for your class!</v>
      </c>
      <c r="BD517" s="492" t="str">
        <f>IF($E$34&gt;0,"","WARNING: Col 1 - Greater than zero expected for your class!")</f>
        <v/>
      </c>
      <c r="BE517" s="491" t="str">
        <f t="shared" si="20"/>
        <v/>
      </c>
      <c r="BF517" s="491" t="str">
        <f>IF($E$37=0,"","WARNING: Col 1 - Zero entry expected for your class!")</f>
        <v/>
      </c>
      <c r="BG517" s="491" t="str">
        <f>IF($E$38=0,"","WARNING: Col 1 - Zero entry expected for your class!")</f>
        <v>WARNING: Col 1 - Zero entry expected for your class!</v>
      </c>
      <c r="BH517" s="491" t="str">
        <f>IF($E$43=0,"","WARNING: Col 1 - Zero entry expected for your class!")</f>
        <v/>
      </c>
      <c r="BI517" s="467" t="s">
        <v>108</v>
      </c>
      <c r="BJ517" s="491" t="str">
        <f>IF($E$53=0,"","WARNING: Col 1 - Zero entry expected for your class!")</f>
        <v>WARNING: Col 1 - Zero entry expected for your class!</v>
      </c>
      <c r="BK517" s="493" t="str">
        <f>IF($E$54&lt;0,"","WARNING: Col 1 - Negative entry expected for your class!")</f>
        <v>WARNING: Col 1 - Negative entry expected for your class!</v>
      </c>
      <c r="BL517" s="491" t="str">
        <f t="shared" si="21"/>
        <v/>
      </c>
      <c r="BM517" s="467" t="s">
        <v>108</v>
      </c>
      <c r="BN517" s="491" t="str">
        <f>IF($E$49=0,"","WARNING: Col 1 - Zero entry expected for your class!")</f>
        <v/>
      </c>
      <c r="BO517" s="491" t="str">
        <f>IF($E$44=0,"","WARNING: Col 1 - Zero entry expected for your class!")</f>
        <v>WARNING: Col 1 - Zero entry expected for your class!</v>
      </c>
      <c r="BP517" s="491" t="str">
        <f>IF($E$45=0,"","WARNING: Col 1 - Zero entry expected for your class!")</f>
        <v>WARNING: Col 1 - Zero entry expected for your class!</v>
      </c>
      <c r="BQ517" s="491" t="str">
        <f>IF($E$62=0,"","WARNING: Col 1 - Zero entry expected for your class!")</f>
        <v>WARNING: Col 1 - Zero entry expected for your class!</v>
      </c>
      <c r="BR517" s="491" t="str">
        <f>IF($E$64=0,"","WARNING: Col 1 - Zero entry expected for your class!")</f>
        <v>WARNING: Col 1 - Zero entry expected for your class!</v>
      </c>
      <c r="BS517" s="491" t="str">
        <f>IF($E$102=0,"","WARNING: Col 1 - Zero entry expected for your class!")</f>
        <v/>
      </c>
      <c r="BT517" s="494" t="str">
        <f>IF($E$103&gt;=0,"","WARNING: Col 1 - Greater than or equal to zero expected for your class!")</f>
        <v/>
      </c>
      <c r="BU517" s="495" t="str">
        <f>IF($E$104&gt;=0,"","WARNING: Col 1 - Greater than or equal to zero expected for your class!")</f>
        <v/>
      </c>
      <c r="BV517" s="293" t="s">
        <v>108</v>
      </c>
    </row>
    <row r="518" spans="39:74" x14ac:dyDescent="0.25">
      <c r="AM518" s="485" t="s">
        <v>207</v>
      </c>
      <c r="AN518" s="486" t="s">
        <v>208</v>
      </c>
      <c r="AO518" s="504">
        <v>2743</v>
      </c>
      <c r="AP518" s="504">
        <v>92880</v>
      </c>
      <c r="AQ518" s="504">
        <v>-4112</v>
      </c>
      <c r="AR518" s="504">
        <v>0</v>
      </c>
      <c r="AS518" s="504">
        <v>0</v>
      </c>
      <c r="AT518" s="504">
        <v>-21300</v>
      </c>
      <c r="AU518" s="504">
        <v>-556</v>
      </c>
      <c r="AV518" s="506">
        <v>66913</v>
      </c>
    </row>
    <row r="519" spans="39:74" x14ac:dyDescent="0.25">
      <c r="AM519" s="485" t="s">
        <v>209</v>
      </c>
      <c r="AN519" s="486" t="s">
        <v>210</v>
      </c>
      <c r="AO519" s="504">
        <v>0</v>
      </c>
      <c r="AP519" s="504">
        <v>108282</v>
      </c>
      <c r="AQ519" s="504">
        <v>-7978</v>
      </c>
      <c r="AR519" s="504">
        <v>0</v>
      </c>
      <c r="AS519" s="504">
        <v>0</v>
      </c>
      <c r="AT519" s="504">
        <v>-41328</v>
      </c>
      <c r="AU519" s="504">
        <v>0</v>
      </c>
      <c r="AV519" s="506">
        <v>58977</v>
      </c>
    </row>
    <row r="520" spans="39:74" x14ac:dyDescent="0.25">
      <c r="AM520" s="485" t="s">
        <v>211</v>
      </c>
      <c r="AN520" s="486" t="s">
        <v>212</v>
      </c>
      <c r="AO520" s="504">
        <v>195</v>
      </c>
      <c r="AP520" s="504">
        <v>89022</v>
      </c>
      <c r="AQ520" s="504">
        <v>-8182</v>
      </c>
      <c r="AR520" s="504">
        <v>0</v>
      </c>
      <c r="AS520" s="504">
        <v>0</v>
      </c>
      <c r="AT520" s="504">
        <v>-42384</v>
      </c>
      <c r="AU520" s="504">
        <v>0</v>
      </c>
      <c r="AV520" s="506">
        <v>38456</v>
      </c>
    </row>
    <row r="521" spans="39:74" x14ac:dyDescent="0.25">
      <c r="AM521" s="485" t="s">
        <v>213</v>
      </c>
      <c r="AN521" s="486" t="s">
        <v>214</v>
      </c>
      <c r="AO521" s="504">
        <v>918</v>
      </c>
      <c r="AP521" s="504">
        <v>78198</v>
      </c>
      <c r="AQ521" s="504">
        <v>-2531</v>
      </c>
      <c r="AR521" s="504">
        <v>0</v>
      </c>
      <c r="AS521" s="504">
        <v>0</v>
      </c>
      <c r="AT521" s="504">
        <v>-13113</v>
      </c>
      <c r="AU521" s="504">
        <v>-100</v>
      </c>
      <c r="AV521" s="506">
        <v>62453</v>
      </c>
    </row>
    <row r="522" spans="39:74" x14ac:dyDescent="0.25">
      <c r="AM522" s="485" t="s">
        <v>215</v>
      </c>
      <c r="AN522" s="486" t="s">
        <v>216</v>
      </c>
      <c r="AO522" s="504">
        <v>2973</v>
      </c>
      <c r="AP522" s="504">
        <v>84662</v>
      </c>
      <c r="AQ522" s="504">
        <v>-2691</v>
      </c>
      <c r="AR522" s="504">
        <v>0</v>
      </c>
      <c r="AS522" s="504">
        <v>0</v>
      </c>
      <c r="AT522" s="504">
        <v>-13941</v>
      </c>
      <c r="AU522" s="504">
        <v>406</v>
      </c>
      <c r="AV522" s="506">
        <v>68436</v>
      </c>
    </row>
    <row r="523" spans="39:74" x14ac:dyDescent="0.25">
      <c r="AM523" s="485" t="s">
        <v>217</v>
      </c>
      <c r="AN523" s="486" t="s">
        <v>218</v>
      </c>
      <c r="AO523" s="504">
        <v>3700</v>
      </c>
      <c r="AP523" s="504">
        <v>148915</v>
      </c>
      <c r="AQ523" s="504">
        <v>-11437</v>
      </c>
      <c r="AR523" s="504">
        <v>0</v>
      </c>
      <c r="AS523" s="504">
        <v>0</v>
      </c>
      <c r="AT523" s="504">
        <v>-59247</v>
      </c>
      <c r="AU523" s="504">
        <v>600</v>
      </c>
      <c r="AV523" s="506">
        <v>78831</v>
      </c>
    </row>
    <row r="524" spans="39:74" x14ac:dyDescent="0.25">
      <c r="AM524" s="485" t="s">
        <v>219</v>
      </c>
      <c r="AN524" s="486" t="s">
        <v>220</v>
      </c>
      <c r="AO524" s="504">
        <v>0</v>
      </c>
      <c r="AP524" s="504">
        <v>241122</v>
      </c>
      <c r="AQ524" s="504">
        <v>-7958</v>
      </c>
      <c r="AR524" s="504">
        <v>0</v>
      </c>
      <c r="AS524" s="504">
        <v>0</v>
      </c>
      <c r="AT524" s="504">
        <v>-41225</v>
      </c>
      <c r="AU524" s="504">
        <v>-139</v>
      </c>
      <c r="AV524" s="506">
        <v>191800</v>
      </c>
    </row>
    <row r="525" spans="39:74" x14ac:dyDescent="0.25">
      <c r="AM525" s="485" t="s">
        <v>221</v>
      </c>
      <c r="AN525" s="486" t="s">
        <v>222</v>
      </c>
      <c r="AO525" s="504">
        <v>2701</v>
      </c>
      <c r="AP525" s="504">
        <v>22197</v>
      </c>
      <c r="AQ525" s="504">
        <v>-1802</v>
      </c>
      <c r="AR525" s="504">
        <v>0</v>
      </c>
      <c r="AS525" s="504">
        <v>0</v>
      </c>
      <c r="AT525" s="504">
        <v>-9336</v>
      </c>
      <c r="AU525" s="504">
        <v>45</v>
      </c>
      <c r="AV525" s="506">
        <v>11104</v>
      </c>
    </row>
    <row r="526" spans="39:74" x14ac:dyDescent="0.25">
      <c r="AM526" s="485" t="s">
        <v>223</v>
      </c>
      <c r="AN526" s="486" t="s">
        <v>224</v>
      </c>
      <c r="AO526" s="504">
        <v>1974</v>
      </c>
      <c r="AP526" s="504">
        <v>11838</v>
      </c>
      <c r="AQ526" s="504">
        <v>-608</v>
      </c>
      <c r="AR526" s="504">
        <v>0</v>
      </c>
      <c r="AS526" s="504">
        <v>0</v>
      </c>
      <c r="AT526" s="504">
        <v>-3148</v>
      </c>
      <c r="AU526" s="504">
        <v>0</v>
      </c>
      <c r="AV526" s="506">
        <v>8082</v>
      </c>
    </row>
    <row r="527" spans="39:74" x14ac:dyDescent="0.25">
      <c r="AM527" s="485" t="s">
        <v>225</v>
      </c>
      <c r="AN527" s="486" t="s">
        <v>226</v>
      </c>
      <c r="AO527" s="504">
        <v>1106</v>
      </c>
      <c r="AP527" s="504">
        <v>7814</v>
      </c>
      <c r="AQ527" s="504">
        <v>-469</v>
      </c>
      <c r="AR527" s="504">
        <v>0</v>
      </c>
      <c r="AS527" s="504">
        <v>0</v>
      </c>
      <c r="AT527" s="504">
        <v>-2429</v>
      </c>
      <c r="AU527" s="504">
        <v>31</v>
      </c>
      <c r="AV527" s="506">
        <v>4948</v>
      </c>
    </row>
    <row r="528" spans="39:74" x14ac:dyDescent="0.25">
      <c r="AM528" s="485" t="s">
        <v>227</v>
      </c>
      <c r="AN528" s="486" t="s">
        <v>228</v>
      </c>
      <c r="AO528" s="504">
        <v>1930</v>
      </c>
      <c r="AP528" s="504">
        <v>19609</v>
      </c>
      <c r="AQ528" s="504">
        <v>-1558</v>
      </c>
      <c r="AR528" s="504">
        <v>0</v>
      </c>
      <c r="AS528" s="504">
        <v>0</v>
      </c>
      <c r="AT528" s="504">
        <v>-8070</v>
      </c>
      <c r="AU528" s="504">
        <v>-93</v>
      </c>
      <c r="AV528" s="506">
        <v>9889</v>
      </c>
    </row>
    <row r="529" spans="39:48" x14ac:dyDescent="0.25">
      <c r="AM529" s="485" t="s">
        <v>229</v>
      </c>
      <c r="AN529" s="486" t="s">
        <v>230</v>
      </c>
      <c r="AO529" s="504">
        <v>249</v>
      </c>
      <c r="AP529" s="504">
        <v>115192</v>
      </c>
      <c r="AQ529" s="504">
        <v>-10022</v>
      </c>
      <c r="AR529" s="504">
        <v>0</v>
      </c>
      <c r="AS529" s="504">
        <v>0</v>
      </c>
      <c r="AT529" s="504">
        <v>-51915</v>
      </c>
      <c r="AU529" s="504">
        <v>-478</v>
      </c>
      <c r="AV529" s="506">
        <v>52777</v>
      </c>
    </row>
    <row r="530" spans="39:48" x14ac:dyDescent="0.25">
      <c r="AM530" s="485" t="s">
        <v>231</v>
      </c>
      <c r="AN530" s="486" t="s">
        <v>1228</v>
      </c>
      <c r="AO530" s="504">
        <v>0</v>
      </c>
      <c r="AP530" s="504">
        <v>276826</v>
      </c>
      <c r="AQ530" s="504">
        <v>-15222</v>
      </c>
      <c r="AR530" s="504">
        <v>0</v>
      </c>
      <c r="AS530" s="504">
        <v>0</v>
      </c>
      <c r="AT530" s="504">
        <v>-78854</v>
      </c>
      <c r="AU530" s="504">
        <v>480</v>
      </c>
      <c r="AV530" s="506">
        <v>183231</v>
      </c>
    </row>
    <row r="531" spans="39:48" x14ac:dyDescent="0.25">
      <c r="AM531" s="485" t="s">
        <v>233</v>
      </c>
      <c r="AN531" s="486" t="s">
        <v>234</v>
      </c>
      <c r="AO531" s="504">
        <v>0</v>
      </c>
      <c r="AP531" s="504">
        <v>17197</v>
      </c>
      <c r="AQ531" s="504">
        <v>-1916</v>
      </c>
      <c r="AR531" s="504">
        <v>0</v>
      </c>
      <c r="AS531" s="504">
        <v>0</v>
      </c>
      <c r="AT531" s="504">
        <v>-9924</v>
      </c>
      <c r="AU531" s="504">
        <v>-87</v>
      </c>
      <c r="AV531" s="506">
        <v>5270</v>
      </c>
    </row>
    <row r="532" spans="39:48" x14ac:dyDescent="0.25">
      <c r="AM532" s="485" t="s">
        <v>235</v>
      </c>
      <c r="AN532" s="486" t="s">
        <v>236</v>
      </c>
      <c r="AO532" s="504">
        <v>1135</v>
      </c>
      <c r="AP532" s="504">
        <v>10435</v>
      </c>
      <c r="AQ532" s="504">
        <v>-983</v>
      </c>
      <c r="AR532" s="504">
        <v>0</v>
      </c>
      <c r="AS532" s="504">
        <v>0</v>
      </c>
      <c r="AT532" s="504">
        <v>-5091</v>
      </c>
      <c r="AU532" s="504">
        <v>0</v>
      </c>
      <c r="AV532" s="506">
        <v>4360</v>
      </c>
    </row>
    <row r="533" spans="39:48" x14ac:dyDescent="0.25">
      <c r="AM533" s="485" t="s">
        <v>237</v>
      </c>
      <c r="AN533" s="486" t="s">
        <v>238</v>
      </c>
      <c r="AO533" s="504">
        <v>490</v>
      </c>
      <c r="AP533" s="504">
        <v>14801</v>
      </c>
      <c r="AQ533" s="504">
        <v>-1334</v>
      </c>
      <c r="AR533" s="504">
        <v>0</v>
      </c>
      <c r="AS533" s="504">
        <v>0</v>
      </c>
      <c r="AT533" s="504">
        <v>-6913</v>
      </c>
      <c r="AU533" s="504">
        <v>39</v>
      </c>
      <c r="AV533" s="506">
        <v>6592</v>
      </c>
    </row>
    <row r="534" spans="39:48" x14ac:dyDescent="0.25">
      <c r="AM534" s="485" t="s">
        <v>239</v>
      </c>
      <c r="AN534" s="486" t="s">
        <v>240</v>
      </c>
      <c r="AO534" s="504">
        <v>3401</v>
      </c>
      <c r="AP534" s="504">
        <v>20179</v>
      </c>
      <c r="AQ534" s="504">
        <v>-1762</v>
      </c>
      <c r="AR534" s="504">
        <v>0</v>
      </c>
      <c r="AS534" s="504">
        <v>0</v>
      </c>
      <c r="AT534" s="504">
        <v>-9129</v>
      </c>
      <c r="AU534" s="504">
        <v>74</v>
      </c>
      <c r="AV534" s="506">
        <v>9362</v>
      </c>
    </row>
    <row r="535" spans="39:48" x14ac:dyDescent="0.25">
      <c r="AM535" s="485" t="s">
        <v>241</v>
      </c>
      <c r="AN535" s="486" t="s">
        <v>242</v>
      </c>
      <c r="AO535" s="504">
        <v>2824</v>
      </c>
      <c r="AP535" s="504">
        <v>15311</v>
      </c>
      <c r="AQ535" s="504">
        <v>-1151</v>
      </c>
      <c r="AR535" s="504">
        <v>0</v>
      </c>
      <c r="AS535" s="504">
        <v>0</v>
      </c>
      <c r="AT535" s="504">
        <v>-5963</v>
      </c>
      <c r="AU535" s="504">
        <v>82</v>
      </c>
      <c r="AV535" s="506">
        <v>8278</v>
      </c>
    </row>
    <row r="536" spans="39:48" x14ac:dyDescent="0.25">
      <c r="AM536" s="485" t="s">
        <v>243</v>
      </c>
      <c r="AN536" s="486" t="s">
        <v>244</v>
      </c>
      <c r="AO536" s="504">
        <v>22</v>
      </c>
      <c r="AP536" s="504">
        <v>91793</v>
      </c>
      <c r="AQ536" s="504">
        <v>-8846</v>
      </c>
      <c r="AR536" s="504">
        <v>0</v>
      </c>
      <c r="AS536" s="504">
        <v>0</v>
      </c>
      <c r="AT536" s="504">
        <v>-45825</v>
      </c>
      <c r="AU536" s="504">
        <v>0</v>
      </c>
      <c r="AV536" s="506">
        <v>37122</v>
      </c>
    </row>
    <row r="537" spans="39:48" x14ac:dyDescent="0.25">
      <c r="AM537" s="485" t="s">
        <v>245</v>
      </c>
      <c r="AN537" s="486" t="s">
        <v>246</v>
      </c>
      <c r="AO537" s="504">
        <v>1332</v>
      </c>
      <c r="AP537" s="504">
        <v>112870</v>
      </c>
      <c r="AQ537" s="504">
        <v>-7650</v>
      </c>
      <c r="AR537" s="504">
        <v>0</v>
      </c>
      <c r="AS537" s="504">
        <v>0</v>
      </c>
      <c r="AT537" s="504">
        <v>-39629</v>
      </c>
      <c r="AU537" s="504">
        <v>0</v>
      </c>
      <c r="AV537" s="506">
        <v>65591</v>
      </c>
    </row>
    <row r="538" spans="39:48" x14ac:dyDescent="0.25">
      <c r="AM538" s="485" t="s">
        <v>247</v>
      </c>
      <c r="AN538" s="486" t="s">
        <v>1229</v>
      </c>
      <c r="AO538" s="504">
        <v>0</v>
      </c>
      <c r="AP538" s="504">
        <v>336704</v>
      </c>
      <c r="AQ538" s="504">
        <v>-14062</v>
      </c>
      <c r="AR538" s="504">
        <v>0</v>
      </c>
      <c r="AS538" s="504">
        <v>0</v>
      </c>
      <c r="AT538" s="504">
        <v>-72848</v>
      </c>
      <c r="AU538" s="504">
        <v>-737</v>
      </c>
      <c r="AV538" s="506">
        <v>249057</v>
      </c>
    </row>
    <row r="539" spans="39:48" x14ac:dyDescent="0.25">
      <c r="AM539" s="485" t="s">
        <v>249</v>
      </c>
      <c r="AN539" s="486" t="s">
        <v>250</v>
      </c>
      <c r="AO539" s="504">
        <v>431</v>
      </c>
      <c r="AP539" s="504">
        <v>17499</v>
      </c>
      <c r="AQ539" s="504">
        <v>-1548</v>
      </c>
      <c r="AR539" s="504">
        <v>0</v>
      </c>
      <c r="AS539" s="504">
        <v>0</v>
      </c>
      <c r="AT539" s="504">
        <v>-8021</v>
      </c>
      <c r="AU539" s="504">
        <v>-12</v>
      </c>
      <c r="AV539" s="506">
        <v>7918</v>
      </c>
    </row>
    <row r="540" spans="39:48" x14ac:dyDescent="0.25">
      <c r="AM540" s="485" t="s">
        <v>251</v>
      </c>
      <c r="AN540" s="486" t="s">
        <v>252</v>
      </c>
      <c r="AO540" s="504">
        <v>855</v>
      </c>
      <c r="AP540" s="504">
        <v>11324</v>
      </c>
      <c r="AQ540" s="504">
        <v>-814</v>
      </c>
      <c r="AR540" s="504">
        <v>0</v>
      </c>
      <c r="AS540" s="504">
        <v>0</v>
      </c>
      <c r="AT540" s="504">
        <v>-4217</v>
      </c>
      <c r="AU540" s="504">
        <v>-34</v>
      </c>
      <c r="AV540" s="506">
        <v>6259</v>
      </c>
    </row>
    <row r="541" spans="39:48" x14ac:dyDescent="0.25">
      <c r="AM541" s="485" t="s">
        <v>253</v>
      </c>
      <c r="AN541" s="486" t="s">
        <v>1230</v>
      </c>
      <c r="AO541" s="504">
        <v>364</v>
      </c>
      <c r="AP541" s="504">
        <v>15227</v>
      </c>
      <c r="AQ541" s="504">
        <v>-1469</v>
      </c>
      <c r="AR541" s="504">
        <v>0</v>
      </c>
      <c r="AS541" s="504">
        <v>0</v>
      </c>
      <c r="AT541" s="504">
        <v>-7612</v>
      </c>
      <c r="AU541" s="504">
        <v>-60</v>
      </c>
      <c r="AV541" s="506">
        <v>6086</v>
      </c>
    </row>
    <row r="542" spans="39:48" x14ac:dyDescent="0.25">
      <c r="AM542" s="485" t="s">
        <v>255</v>
      </c>
      <c r="AN542" s="486" t="s">
        <v>256</v>
      </c>
      <c r="AO542" s="504">
        <v>2</v>
      </c>
      <c r="AP542" s="504">
        <v>11313</v>
      </c>
      <c r="AQ542" s="504">
        <v>-1086</v>
      </c>
      <c r="AR542" s="504">
        <v>0</v>
      </c>
      <c r="AS542" s="504">
        <v>0</v>
      </c>
      <c r="AT542" s="504">
        <v>-5628</v>
      </c>
      <c r="AU542" s="504">
        <v>-26</v>
      </c>
      <c r="AV542" s="506">
        <v>4574</v>
      </c>
    </row>
    <row r="543" spans="39:48" x14ac:dyDescent="0.25">
      <c r="AM543" s="485" t="s">
        <v>257</v>
      </c>
      <c r="AN543" s="486" t="s">
        <v>258</v>
      </c>
      <c r="AO543" s="504">
        <v>616</v>
      </c>
      <c r="AP543" s="504">
        <v>18368</v>
      </c>
      <c r="AQ543" s="504">
        <v>-1241</v>
      </c>
      <c r="AR543" s="504">
        <v>0</v>
      </c>
      <c r="AS543" s="504">
        <v>0</v>
      </c>
      <c r="AT543" s="504">
        <v>-6427</v>
      </c>
      <c r="AU543" s="504">
        <v>0</v>
      </c>
      <c r="AV543" s="506">
        <v>10700</v>
      </c>
    </row>
    <row r="544" spans="39:48" x14ac:dyDescent="0.25">
      <c r="AM544" s="485" t="s">
        <v>259</v>
      </c>
      <c r="AN544" s="486" t="s">
        <v>260</v>
      </c>
      <c r="AO544" s="504">
        <v>1363</v>
      </c>
      <c r="AP544" s="504">
        <v>16520</v>
      </c>
      <c r="AQ544" s="504">
        <v>-1379</v>
      </c>
      <c r="AR544" s="504">
        <v>0</v>
      </c>
      <c r="AS544" s="504">
        <v>0</v>
      </c>
      <c r="AT544" s="504">
        <v>-7145</v>
      </c>
      <c r="AU544" s="504">
        <v>-60</v>
      </c>
      <c r="AV544" s="506">
        <v>7936</v>
      </c>
    </row>
    <row r="545" spans="39:48" x14ac:dyDescent="0.25">
      <c r="AM545" s="485" t="s">
        <v>261</v>
      </c>
      <c r="AN545" s="486" t="s">
        <v>262</v>
      </c>
      <c r="AO545" s="504">
        <v>15</v>
      </c>
      <c r="AP545" s="504">
        <v>75522</v>
      </c>
      <c r="AQ545" s="504">
        <v>-6787</v>
      </c>
      <c r="AR545" s="504">
        <v>0</v>
      </c>
      <c r="AS545" s="504">
        <v>0</v>
      </c>
      <c r="AT545" s="504">
        <v>-35159</v>
      </c>
      <c r="AU545" s="504">
        <v>-105</v>
      </c>
      <c r="AV545" s="506">
        <v>33472</v>
      </c>
    </row>
    <row r="546" spans="39:48" x14ac:dyDescent="0.25">
      <c r="AM546" s="485" t="s">
        <v>263</v>
      </c>
      <c r="AN546" s="486" t="s">
        <v>1231</v>
      </c>
      <c r="AO546" s="504">
        <v>9</v>
      </c>
      <c r="AP546" s="504">
        <v>114458</v>
      </c>
      <c r="AQ546" s="504">
        <v>-11543</v>
      </c>
      <c r="AR546" s="504">
        <v>0</v>
      </c>
      <c r="AS546" s="504">
        <v>0</v>
      </c>
      <c r="AT546" s="504">
        <v>-59795</v>
      </c>
      <c r="AU546" s="504">
        <v>-111</v>
      </c>
      <c r="AV546" s="506">
        <v>43009</v>
      </c>
    </row>
    <row r="547" spans="39:48" x14ac:dyDescent="0.25">
      <c r="AM547" s="485" t="s">
        <v>265</v>
      </c>
      <c r="AN547" s="486" t="s">
        <v>266</v>
      </c>
      <c r="AO547" s="504">
        <v>450</v>
      </c>
      <c r="AP547" s="504">
        <v>105469</v>
      </c>
      <c r="AQ547" s="504">
        <v>-9160</v>
      </c>
      <c r="AR547" s="504">
        <v>0</v>
      </c>
      <c r="AS547" s="504">
        <v>0</v>
      </c>
      <c r="AT547" s="504">
        <v>-47454</v>
      </c>
      <c r="AU547" s="504">
        <v>-14</v>
      </c>
      <c r="AV547" s="506">
        <v>48841</v>
      </c>
    </row>
    <row r="548" spans="39:48" x14ac:dyDescent="0.25">
      <c r="AM548" s="485" t="s">
        <v>267</v>
      </c>
      <c r="AN548" s="486" t="s">
        <v>268</v>
      </c>
      <c r="AO548" s="504">
        <v>364</v>
      </c>
      <c r="AP548" s="504">
        <v>126151</v>
      </c>
      <c r="AQ548" s="504">
        <v>-10651</v>
      </c>
      <c r="AR548" s="504">
        <v>0</v>
      </c>
      <c r="AS548" s="504">
        <v>0</v>
      </c>
      <c r="AT548" s="504">
        <v>-55177</v>
      </c>
      <c r="AU548" s="504">
        <v>-298</v>
      </c>
      <c r="AV548" s="506">
        <v>60024</v>
      </c>
    </row>
    <row r="549" spans="39:48" x14ac:dyDescent="0.25">
      <c r="AM549" s="485" t="s">
        <v>269</v>
      </c>
      <c r="AN549" s="486" t="s">
        <v>270</v>
      </c>
      <c r="AO549" s="504">
        <v>0</v>
      </c>
      <c r="AP549" s="504">
        <v>297109</v>
      </c>
      <c r="AQ549" s="504">
        <v>-19769</v>
      </c>
      <c r="AR549" s="504">
        <v>0</v>
      </c>
      <c r="AS549" s="504">
        <v>0</v>
      </c>
      <c r="AT549" s="504">
        <v>-102409</v>
      </c>
      <c r="AU549" s="504">
        <v>-1519</v>
      </c>
      <c r="AV549" s="506">
        <v>173413</v>
      </c>
    </row>
    <row r="550" spans="39:48" x14ac:dyDescent="0.25">
      <c r="AM550" s="485" t="s">
        <v>271</v>
      </c>
      <c r="AN550" s="486" t="s">
        <v>272</v>
      </c>
      <c r="AO550" s="504">
        <v>1205</v>
      </c>
      <c r="AP550" s="504">
        <v>12345</v>
      </c>
      <c r="AQ550" s="504">
        <v>-991</v>
      </c>
      <c r="AR550" s="504">
        <v>0</v>
      </c>
      <c r="AS550" s="504">
        <v>0</v>
      </c>
      <c r="AT550" s="504">
        <v>-5135</v>
      </c>
      <c r="AU550" s="504">
        <v>-12</v>
      </c>
      <c r="AV550" s="506">
        <v>6206</v>
      </c>
    </row>
    <row r="551" spans="39:48" x14ac:dyDescent="0.25">
      <c r="AM551" s="485" t="s">
        <v>273</v>
      </c>
      <c r="AN551" s="486" t="s">
        <v>274</v>
      </c>
      <c r="AO551" s="504">
        <v>2160</v>
      </c>
      <c r="AP551" s="504">
        <v>14140</v>
      </c>
      <c r="AQ551" s="504">
        <v>-1150</v>
      </c>
      <c r="AR551" s="504">
        <v>0</v>
      </c>
      <c r="AS551" s="504">
        <v>0</v>
      </c>
      <c r="AT551" s="504">
        <v>-5959</v>
      </c>
      <c r="AU551" s="504">
        <v>-13</v>
      </c>
      <c r="AV551" s="506">
        <v>7018</v>
      </c>
    </row>
    <row r="552" spans="39:48" x14ac:dyDescent="0.25">
      <c r="AM552" s="485" t="s">
        <v>275</v>
      </c>
      <c r="AN552" s="486" t="s">
        <v>276</v>
      </c>
      <c r="AO552" s="504">
        <v>954</v>
      </c>
      <c r="AP552" s="504">
        <v>15501</v>
      </c>
      <c r="AQ552" s="504">
        <v>-1399</v>
      </c>
      <c r="AR552" s="504">
        <v>0</v>
      </c>
      <c r="AS552" s="504">
        <v>0</v>
      </c>
      <c r="AT552" s="504">
        <v>-7246</v>
      </c>
      <c r="AU552" s="504">
        <v>-190</v>
      </c>
      <c r="AV552" s="506">
        <v>6666</v>
      </c>
    </row>
    <row r="553" spans="39:48" x14ac:dyDescent="0.25">
      <c r="AM553" s="485" t="s">
        <v>277</v>
      </c>
      <c r="AN553" s="486" t="s">
        <v>278</v>
      </c>
      <c r="AO553" s="504">
        <v>2018</v>
      </c>
      <c r="AP553" s="504">
        <v>14060</v>
      </c>
      <c r="AQ553" s="504">
        <v>-1167</v>
      </c>
      <c r="AR553" s="504">
        <v>0</v>
      </c>
      <c r="AS553" s="504">
        <v>0</v>
      </c>
      <c r="AT553" s="504">
        <v>-6045</v>
      </c>
      <c r="AU553" s="504">
        <v>-108</v>
      </c>
      <c r="AV553" s="506">
        <v>6740</v>
      </c>
    </row>
    <row r="554" spans="39:48" x14ac:dyDescent="0.25">
      <c r="AM554" s="485" t="s">
        <v>279</v>
      </c>
      <c r="AN554" s="486" t="s">
        <v>280</v>
      </c>
      <c r="AO554" s="504">
        <v>714</v>
      </c>
      <c r="AP554" s="504">
        <v>9693</v>
      </c>
      <c r="AQ554" s="504">
        <v>-943</v>
      </c>
      <c r="AR554" s="504">
        <v>0</v>
      </c>
      <c r="AS554" s="504">
        <v>0</v>
      </c>
      <c r="AT554" s="504">
        <v>-4884</v>
      </c>
      <c r="AU554" s="504">
        <v>23</v>
      </c>
      <c r="AV554" s="506">
        <v>3890</v>
      </c>
    </row>
    <row r="555" spans="39:48" x14ac:dyDescent="0.25">
      <c r="AM555" s="485" t="s">
        <v>281</v>
      </c>
      <c r="AN555" s="486" t="s">
        <v>282</v>
      </c>
      <c r="AO555" s="504">
        <v>712</v>
      </c>
      <c r="AP555" s="504">
        <v>14177</v>
      </c>
      <c r="AQ555" s="504">
        <v>-1380</v>
      </c>
      <c r="AR555" s="504">
        <v>0</v>
      </c>
      <c r="AS555" s="504">
        <v>0</v>
      </c>
      <c r="AT555" s="504">
        <v>-7149</v>
      </c>
      <c r="AU555" s="504">
        <v>-43</v>
      </c>
      <c r="AV555" s="506">
        <v>5605</v>
      </c>
    </row>
    <row r="556" spans="39:48" x14ac:dyDescent="0.25">
      <c r="AM556" s="485" t="s">
        <v>283</v>
      </c>
      <c r="AN556" s="486" t="s">
        <v>284</v>
      </c>
      <c r="AO556" s="504">
        <v>0</v>
      </c>
      <c r="AP556" s="504">
        <v>284402</v>
      </c>
      <c r="AQ556" s="504">
        <v>-17128</v>
      </c>
      <c r="AR556" s="504">
        <v>0</v>
      </c>
      <c r="AS556" s="504">
        <v>0</v>
      </c>
      <c r="AT556" s="504">
        <v>-88730</v>
      </c>
      <c r="AU556" s="504">
        <v>-1554</v>
      </c>
      <c r="AV556" s="506">
        <v>176990</v>
      </c>
    </row>
    <row r="557" spans="39:48" x14ac:dyDescent="0.25">
      <c r="AM557" s="485" t="s">
        <v>285</v>
      </c>
      <c r="AN557" s="486" t="s">
        <v>286</v>
      </c>
      <c r="AO557" s="504">
        <v>845</v>
      </c>
      <c r="AP557" s="504">
        <v>14796</v>
      </c>
      <c r="AQ557" s="504">
        <v>-1607</v>
      </c>
      <c r="AR557" s="504">
        <v>0</v>
      </c>
      <c r="AS557" s="504">
        <v>0</v>
      </c>
      <c r="AT557" s="504">
        <v>-8326</v>
      </c>
      <c r="AU557" s="504">
        <v>-14</v>
      </c>
      <c r="AV557" s="506">
        <v>4848</v>
      </c>
    </row>
    <row r="558" spans="39:48" x14ac:dyDescent="0.25">
      <c r="AM558" s="485" t="s">
        <v>287</v>
      </c>
      <c r="AN558" s="486" t="s">
        <v>288</v>
      </c>
      <c r="AO558" s="504">
        <v>72</v>
      </c>
      <c r="AP558" s="504">
        <v>12531</v>
      </c>
      <c r="AQ558" s="504">
        <v>-1366</v>
      </c>
      <c r="AR558" s="504">
        <v>0</v>
      </c>
      <c r="AS558" s="504">
        <v>0</v>
      </c>
      <c r="AT558" s="504">
        <v>-7074</v>
      </c>
      <c r="AU558" s="504">
        <v>-2</v>
      </c>
      <c r="AV558" s="506">
        <v>4089</v>
      </c>
    </row>
    <row r="559" spans="39:48" x14ac:dyDescent="0.25">
      <c r="AM559" s="485" t="s">
        <v>289</v>
      </c>
      <c r="AN559" s="486" t="s">
        <v>290</v>
      </c>
      <c r="AO559" s="504">
        <v>336</v>
      </c>
      <c r="AP559" s="504">
        <v>15993</v>
      </c>
      <c r="AQ559" s="504">
        <v>-1581</v>
      </c>
      <c r="AR559" s="504">
        <v>0</v>
      </c>
      <c r="AS559" s="504">
        <v>0</v>
      </c>
      <c r="AT559" s="504">
        <v>-8190</v>
      </c>
      <c r="AU559" s="504">
        <v>-146</v>
      </c>
      <c r="AV559" s="506">
        <v>6076</v>
      </c>
    </row>
    <row r="560" spans="39:48" x14ac:dyDescent="0.25">
      <c r="AM560" s="485" t="s">
        <v>291</v>
      </c>
      <c r="AN560" s="486" t="s">
        <v>292</v>
      </c>
      <c r="AO560" s="504">
        <v>335</v>
      </c>
      <c r="AP560" s="504">
        <v>10677</v>
      </c>
      <c r="AQ560" s="504">
        <v>-1099</v>
      </c>
      <c r="AR560" s="504">
        <v>0</v>
      </c>
      <c r="AS560" s="504">
        <v>0</v>
      </c>
      <c r="AT560" s="504">
        <v>-5693</v>
      </c>
      <c r="AU560" s="504">
        <v>-44</v>
      </c>
      <c r="AV560" s="506">
        <v>3841</v>
      </c>
    </row>
    <row r="561" spans="39:48" x14ac:dyDescent="0.25">
      <c r="AM561" s="485" t="s">
        <v>293</v>
      </c>
      <c r="AN561" s="486" t="s">
        <v>294</v>
      </c>
      <c r="AO561" s="504">
        <v>313</v>
      </c>
      <c r="AP561" s="504">
        <v>7519</v>
      </c>
      <c r="AQ561" s="504">
        <v>-685</v>
      </c>
      <c r="AR561" s="504">
        <v>0</v>
      </c>
      <c r="AS561" s="504">
        <v>0</v>
      </c>
      <c r="AT561" s="504">
        <v>-3550</v>
      </c>
      <c r="AU561" s="504">
        <v>-7</v>
      </c>
      <c r="AV561" s="506">
        <v>3276</v>
      </c>
    </row>
    <row r="562" spans="39:48" x14ac:dyDescent="0.25">
      <c r="AM562" s="485" t="s">
        <v>295</v>
      </c>
      <c r="AN562" s="486" t="s">
        <v>296</v>
      </c>
      <c r="AO562" s="504">
        <v>822</v>
      </c>
      <c r="AP562" s="504">
        <v>14445</v>
      </c>
      <c r="AQ562" s="504">
        <v>-1066</v>
      </c>
      <c r="AR562" s="504">
        <v>0</v>
      </c>
      <c r="AS562" s="504">
        <v>0</v>
      </c>
      <c r="AT562" s="504">
        <v>-5524</v>
      </c>
      <c r="AU562" s="504">
        <v>-55</v>
      </c>
      <c r="AV562" s="506">
        <v>7801</v>
      </c>
    </row>
    <row r="563" spans="39:48" x14ac:dyDescent="0.25">
      <c r="AM563" s="485" t="s">
        <v>297</v>
      </c>
      <c r="AN563" s="486" t="s">
        <v>1232</v>
      </c>
      <c r="AO563" s="504">
        <v>0</v>
      </c>
      <c r="AP563" s="504">
        <v>155546</v>
      </c>
      <c r="AQ563" s="504">
        <v>-14381</v>
      </c>
      <c r="AR563" s="504">
        <v>0</v>
      </c>
      <c r="AS563" s="504">
        <v>0</v>
      </c>
      <c r="AT563" s="504">
        <v>-74499</v>
      </c>
      <c r="AU563" s="504">
        <v>0</v>
      </c>
      <c r="AV563" s="506">
        <v>66667</v>
      </c>
    </row>
    <row r="564" spans="39:48" x14ac:dyDescent="0.25">
      <c r="AM564" s="485" t="s">
        <v>299</v>
      </c>
      <c r="AN564" s="486" t="s">
        <v>300</v>
      </c>
      <c r="AO564" s="504">
        <v>0</v>
      </c>
      <c r="AP564" s="504">
        <v>371763</v>
      </c>
      <c r="AQ564" s="504">
        <v>-21159</v>
      </c>
      <c r="AR564" s="504">
        <v>0</v>
      </c>
      <c r="AS564" s="504">
        <v>0</v>
      </c>
      <c r="AT564" s="504">
        <v>-109614</v>
      </c>
      <c r="AU564" s="504">
        <v>-1316</v>
      </c>
      <c r="AV564" s="506">
        <v>239674</v>
      </c>
    </row>
    <row r="565" spans="39:48" x14ac:dyDescent="0.25">
      <c r="AM565" s="485" t="s">
        <v>301</v>
      </c>
      <c r="AN565" s="486" t="s">
        <v>302</v>
      </c>
      <c r="AO565" s="504">
        <v>1036</v>
      </c>
      <c r="AP565" s="504">
        <v>15563</v>
      </c>
      <c r="AQ565" s="504">
        <v>-1453</v>
      </c>
      <c r="AR565" s="504">
        <v>0</v>
      </c>
      <c r="AS565" s="504">
        <v>0</v>
      </c>
      <c r="AT565" s="504">
        <v>-7528</v>
      </c>
      <c r="AU565" s="504">
        <v>-35</v>
      </c>
      <c r="AV565" s="506">
        <v>6547</v>
      </c>
    </row>
    <row r="566" spans="39:48" x14ac:dyDescent="0.25">
      <c r="AM566" s="485" t="s">
        <v>303</v>
      </c>
      <c r="AN566" s="486" t="s">
        <v>304</v>
      </c>
      <c r="AO566" s="504">
        <v>1799</v>
      </c>
      <c r="AP566" s="504">
        <v>12243</v>
      </c>
      <c r="AQ566" s="504">
        <v>-1173</v>
      </c>
      <c r="AR566" s="504">
        <v>0</v>
      </c>
      <c r="AS566" s="504">
        <v>0</v>
      </c>
      <c r="AT566" s="504">
        <v>-6078</v>
      </c>
      <c r="AU566" s="504">
        <v>0</v>
      </c>
      <c r="AV566" s="506">
        <v>4992</v>
      </c>
    </row>
    <row r="567" spans="39:48" x14ac:dyDescent="0.25">
      <c r="AM567" s="485" t="s">
        <v>305</v>
      </c>
      <c r="AN567" s="486" t="s">
        <v>306</v>
      </c>
      <c r="AO567" s="504">
        <v>291</v>
      </c>
      <c r="AP567" s="504">
        <v>13626</v>
      </c>
      <c r="AQ567" s="504">
        <v>-1530</v>
      </c>
      <c r="AR567" s="504">
        <v>0</v>
      </c>
      <c r="AS567" s="504">
        <v>0</v>
      </c>
      <c r="AT567" s="504">
        <v>-7927</v>
      </c>
      <c r="AU567" s="504">
        <v>-4</v>
      </c>
      <c r="AV567" s="506">
        <v>4165</v>
      </c>
    </row>
    <row r="568" spans="39:48" x14ac:dyDescent="0.25">
      <c r="AM568" s="485" t="s">
        <v>307</v>
      </c>
      <c r="AN568" s="486" t="s">
        <v>308</v>
      </c>
      <c r="AO568" s="504">
        <v>947</v>
      </c>
      <c r="AP568" s="504">
        <v>10334</v>
      </c>
      <c r="AQ568" s="504">
        <v>-753</v>
      </c>
      <c r="AR568" s="504">
        <v>0</v>
      </c>
      <c r="AS568" s="504">
        <v>0</v>
      </c>
      <c r="AT568" s="504">
        <v>-3899</v>
      </c>
      <c r="AU568" s="504">
        <v>0</v>
      </c>
      <c r="AV568" s="506">
        <v>5681</v>
      </c>
    </row>
    <row r="569" spans="39:48" x14ac:dyDescent="0.25">
      <c r="AM569" s="485" t="s">
        <v>309</v>
      </c>
      <c r="AN569" s="486" t="s">
        <v>310</v>
      </c>
      <c r="AO569" s="504">
        <v>174</v>
      </c>
      <c r="AP569" s="504">
        <v>14246</v>
      </c>
      <c r="AQ569" s="504">
        <v>-1435</v>
      </c>
      <c r="AR569" s="504">
        <v>0</v>
      </c>
      <c r="AS569" s="504">
        <v>0</v>
      </c>
      <c r="AT569" s="504">
        <v>-7434</v>
      </c>
      <c r="AU569" s="504">
        <v>-17</v>
      </c>
      <c r="AV569" s="506">
        <v>5359</v>
      </c>
    </row>
    <row r="570" spans="39:48" x14ac:dyDescent="0.25">
      <c r="AM570" s="485" t="s">
        <v>311</v>
      </c>
      <c r="AN570" s="486" t="s">
        <v>312</v>
      </c>
      <c r="AO570" s="504">
        <v>496</v>
      </c>
      <c r="AP570" s="504">
        <v>12157</v>
      </c>
      <c r="AQ570" s="504">
        <v>-1088</v>
      </c>
      <c r="AR570" s="504">
        <v>0</v>
      </c>
      <c r="AS570" s="504">
        <v>0</v>
      </c>
      <c r="AT570" s="504">
        <v>-5635</v>
      </c>
      <c r="AU570" s="504">
        <v>0</v>
      </c>
      <c r="AV570" s="506">
        <v>5433</v>
      </c>
    </row>
    <row r="571" spans="39:48" x14ac:dyDescent="0.25">
      <c r="AM571" s="485" t="s">
        <v>313</v>
      </c>
      <c r="AN571" s="486" t="s">
        <v>314</v>
      </c>
      <c r="AO571" s="504">
        <v>2261</v>
      </c>
      <c r="AP571" s="504">
        <v>14372</v>
      </c>
      <c r="AQ571" s="504">
        <v>-1171</v>
      </c>
      <c r="AR571" s="504">
        <v>0</v>
      </c>
      <c r="AS571" s="504">
        <v>0</v>
      </c>
      <c r="AT571" s="504">
        <v>-6067</v>
      </c>
      <c r="AU571" s="504">
        <v>-94</v>
      </c>
      <c r="AV571" s="506">
        <v>7040</v>
      </c>
    </row>
    <row r="572" spans="39:48" x14ac:dyDescent="0.25">
      <c r="AM572" s="485" t="s">
        <v>315</v>
      </c>
      <c r="AN572" s="486" t="s">
        <v>316</v>
      </c>
      <c r="AO572" s="504">
        <v>363</v>
      </c>
      <c r="AP572" s="504">
        <v>10853</v>
      </c>
      <c r="AQ572" s="504">
        <v>-1023</v>
      </c>
      <c r="AR572" s="504">
        <v>0</v>
      </c>
      <c r="AS572" s="504">
        <v>0</v>
      </c>
      <c r="AT572" s="504">
        <v>-5300</v>
      </c>
      <c r="AU572" s="504">
        <v>-95</v>
      </c>
      <c r="AV572" s="506">
        <v>4434</v>
      </c>
    </row>
    <row r="573" spans="39:48" x14ac:dyDescent="0.25">
      <c r="AM573" s="485" t="s">
        <v>317</v>
      </c>
      <c r="AN573" s="486" t="s">
        <v>318</v>
      </c>
      <c r="AO573" s="504">
        <v>0</v>
      </c>
      <c r="AP573" s="504">
        <v>169660</v>
      </c>
      <c r="AQ573" s="504">
        <v>-14618</v>
      </c>
      <c r="AR573" s="504">
        <v>0</v>
      </c>
      <c r="AS573" s="504">
        <v>0</v>
      </c>
      <c r="AT573" s="504">
        <v>-75727</v>
      </c>
      <c r="AU573" s="504">
        <v>-1099</v>
      </c>
      <c r="AV573" s="506">
        <v>78215</v>
      </c>
    </row>
    <row r="574" spans="39:48" x14ac:dyDescent="0.25">
      <c r="AM574" s="485" t="s">
        <v>319</v>
      </c>
      <c r="AN574" s="486" t="s">
        <v>320</v>
      </c>
      <c r="AO574" s="504">
        <v>0</v>
      </c>
      <c r="AP574" s="504">
        <v>96418</v>
      </c>
      <c r="AQ574" s="504">
        <v>-7047</v>
      </c>
      <c r="AR574" s="504">
        <v>0</v>
      </c>
      <c r="AS574" s="504">
        <v>0</v>
      </c>
      <c r="AT574" s="504">
        <v>-36507</v>
      </c>
      <c r="AU574" s="504">
        <v>-840</v>
      </c>
      <c r="AV574" s="506">
        <v>52023</v>
      </c>
    </row>
    <row r="575" spans="39:48" x14ac:dyDescent="0.25">
      <c r="AM575" s="485" t="s">
        <v>321</v>
      </c>
      <c r="AN575" s="486" t="s">
        <v>1233</v>
      </c>
      <c r="AO575" s="504">
        <v>0</v>
      </c>
      <c r="AP575" s="504">
        <v>394424</v>
      </c>
      <c r="AQ575" s="504">
        <v>-19285</v>
      </c>
      <c r="AR575" s="504">
        <v>0</v>
      </c>
      <c r="AS575" s="504">
        <v>0</v>
      </c>
      <c r="AT575" s="504">
        <v>-99904</v>
      </c>
      <c r="AU575" s="504">
        <v>-2163</v>
      </c>
      <c r="AV575" s="506">
        <v>273073</v>
      </c>
    </row>
    <row r="576" spans="39:48" x14ac:dyDescent="0.25">
      <c r="AM576" s="485" t="s">
        <v>323</v>
      </c>
      <c r="AN576" s="486" t="s">
        <v>324</v>
      </c>
      <c r="AO576" s="504">
        <v>1250</v>
      </c>
      <c r="AP576" s="504">
        <v>14867</v>
      </c>
      <c r="AQ576" s="504">
        <v>-1213</v>
      </c>
      <c r="AR576" s="504">
        <v>0</v>
      </c>
      <c r="AS576" s="504">
        <v>0</v>
      </c>
      <c r="AT576" s="504">
        <v>-6282</v>
      </c>
      <c r="AU576" s="504">
        <v>0</v>
      </c>
      <c r="AV576" s="506">
        <v>7372</v>
      </c>
    </row>
    <row r="577" spans="39:48" x14ac:dyDescent="0.25">
      <c r="AM577" s="485" t="s">
        <v>325</v>
      </c>
      <c r="AN577" s="486" t="s">
        <v>326</v>
      </c>
      <c r="AO577" s="504">
        <v>0</v>
      </c>
      <c r="AP577" s="504">
        <v>14905</v>
      </c>
      <c r="AQ577" s="504">
        <v>-1782</v>
      </c>
      <c r="AR577" s="504">
        <v>0</v>
      </c>
      <c r="AS577" s="504">
        <v>0</v>
      </c>
      <c r="AT577" s="504">
        <v>-9230</v>
      </c>
      <c r="AU577" s="504">
        <v>0</v>
      </c>
      <c r="AV577" s="506">
        <v>3894</v>
      </c>
    </row>
    <row r="578" spans="39:48" x14ac:dyDescent="0.25">
      <c r="AM578" s="485" t="s">
        <v>327</v>
      </c>
      <c r="AN578" s="486" t="s">
        <v>328</v>
      </c>
      <c r="AO578" s="504">
        <v>656</v>
      </c>
      <c r="AP578" s="504">
        <v>10570</v>
      </c>
      <c r="AQ578" s="504">
        <v>-896</v>
      </c>
      <c r="AR578" s="504">
        <v>0</v>
      </c>
      <c r="AS578" s="504">
        <v>0</v>
      </c>
      <c r="AT578" s="504">
        <v>-4644</v>
      </c>
      <c r="AU578" s="504">
        <v>-100</v>
      </c>
      <c r="AV578" s="506">
        <v>4930</v>
      </c>
    </row>
    <row r="579" spans="39:48" x14ac:dyDescent="0.25">
      <c r="AM579" s="485" t="s">
        <v>329</v>
      </c>
      <c r="AN579" s="486" t="s">
        <v>330</v>
      </c>
      <c r="AO579" s="504">
        <v>1054</v>
      </c>
      <c r="AP579" s="504">
        <v>13337</v>
      </c>
      <c r="AQ579" s="504">
        <v>-1184</v>
      </c>
      <c r="AR579" s="504">
        <v>0</v>
      </c>
      <c r="AS579" s="504">
        <v>0</v>
      </c>
      <c r="AT579" s="504">
        <v>-6136</v>
      </c>
      <c r="AU579" s="504">
        <v>-8</v>
      </c>
      <c r="AV579" s="506">
        <v>6009</v>
      </c>
    </row>
    <row r="580" spans="39:48" x14ac:dyDescent="0.25">
      <c r="AM580" s="485" t="s">
        <v>331</v>
      </c>
      <c r="AN580" s="486" t="s">
        <v>332</v>
      </c>
      <c r="AO580" s="504">
        <v>1205</v>
      </c>
      <c r="AP580" s="504">
        <v>10915</v>
      </c>
      <c r="AQ580" s="504">
        <v>-843</v>
      </c>
      <c r="AR580" s="504">
        <v>0</v>
      </c>
      <c r="AS580" s="504">
        <v>0</v>
      </c>
      <c r="AT580" s="504">
        <v>-4369</v>
      </c>
      <c r="AU580" s="504">
        <v>-35</v>
      </c>
      <c r="AV580" s="506">
        <v>5667</v>
      </c>
    </row>
    <row r="581" spans="39:48" x14ac:dyDescent="0.25">
      <c r="AM581" s="485" t="s">
        <v>333</v>
      </c>
      <c r="AN581" s="486" t="s">
        <v>334</v>
      </c>
      <c r="AO581" s="504">
        <v>1240</v>
      </c>
      <c r="AP581" s="504">
        <v>16609</v>
      </c>
      <c r="AQ581" s="504">
        <v>-1455</v>
      </c>
      <c r="AR581" s="504">
        <v>0</v>
      </c>
      <c r="AS581" s="504">
        <v>0</v>
      </c>
      <c r="AT581" s="504">
        <v>-7536</v>
      </c>
      <c r="AU581" s="504">
        <v>-62</v>
      </c>
      <c r="AV581" s="506">
        <v>7556</v>
      </c>
    </row>
    <row r="582" spans="39:48" x14ac:dyDescent="0.25">
      <c r="AM582" s="485" t="s">
        <v>335</v>
      </c>
      <c r="AN582" s="486" t="s">
        <v>336</v>
      </c>
      <c r="AO582" s="504">
        <v>547</v>
      </c>
      <c r="AP582" s="504">
        <v>8968</v>
      </c>
      <c r="AQ582" s="504">
        <v>-891</v>
      </c>
      <c r="AR582" s="504">
        <v>0</v>
      </c>
      <c r="AS582" s="504">
        <v>0</v>
      </c>
      <c r="AT582" s="504">
        <v>-4615</v>
      </c>
      <c r="AU582" s="504">
        <v>-53</v>
      </c>
      <c r="AV582" s="506">
        <v>3409</v>
      </c>
    </row>
    <row r="583" spans="39:48" x14ac:dyDescent="0.25">
      <c r="AM583" s="485" t="s">
        <v>337</v>
      </c>
      <c r="AN583" s="486" t="s">
        <v>338</v>
      </c>
      <c r="AO583" s="504">
        <v>749</v>
      </c>
      <c r="AP583" s="504">
        <v>8036</v>
      </c>
      <c r="AQ583" s="504">
        <v>-636</v>
      </c>
      <c r="AR583" s="504">
        <v>0</v>
      </c>
      <c r="AS583" s="504">
        <v>0</v>
      </c>
      <c r="AT583" s="504">
        <v>-3295</v>
      </c>
      <c r="AU583" s="504">
        <v>-133</v>
      </c>
      <c r="AV583" s="506">
        <v>3972</v>
      </c>
    </row>
    <row r="584" spans="39:48" x14ac:dyDescent="0.25">
      <c r="AM584" s="485" t="s">
        <v>339</v>
      </c>
      <c r="AN584" s="486" t="s">
        <v>340</v>
      </c>
      <c r="AO584" s="504">
        <v>0</v>
      </c>
      <c r="AP584" s="504">
        <v>81436</v>
      </c>
      <c r="AQ584" s="504">
        <v>-3694</v>
      </c>
      <c r="AR584" s="504">
        <v>0</v>
      </c>
      <c r="AS584" s="504">
        <v>0</v>
      </c>
      <c r="AT584" s="504">
        <v>-19135</v>
      </c>
      <c r="AU584" s="504">
        <v>0</v>
      </c>
      <c r="AV584" s="506">
        <v>58608</v>
      </c>
    </row>
    <row r="585" spans="39:48" x14ac:dyDescent="0.25">
      <c r="AM585" s="485" t="s">
        <v>341</v>
      </c>
      <c r="AN585" s="486" t="s">
        <v>342</v>
      </c>
      <c r="AO585" s="504">
        <v>0</v>
      </c>
      <c r="AP585" s="504">
        <v>115518</v>
      </c>
      <c r="AQ585" s="504">
        <v>-7773</v>
      </c>
      <c r="AR585" s="504">
        <v>0</v>
      </c>
      <c r="AS585" s="504">
        <v>0</v>
      </c>
      <c r="AT585" s="504">
        <v>-40266</v>
      </c>
      <c r="AU585" s="504">
        <v>401</v>
      </c>
      <c r="AV585" s="506">
        <v>67880</v>
      </c>
    </row>
    <row r="586" spans="39:48" x14ac:dyDescent="0.25">
      <c r="AM586" s="485" t="s">
        <v>343</v>
      </c>
      <c r="AN586" s="486" t="s">
        <v>344</v>
      </c>
      <c r="AO586" s="504">
        <v>0</v>
      </c>
      <c r="AP586" s="504">
        <v>199898</v>
      </c>
      <c r="AQ586" s="504">
        <v>-4908</v>
      </c>
      <c r="AR586" s="504">
        <v>0</v>
      </c>
      <c r="AS586" s="504">
        <v>0</v>
      </c>
      <c r="AT586" s="504">
        <v>-25426</v>
      </c>
      <c r="AU586" s="504">
        <v>-1494</v>
      </c>
      <c r="AV586" s="506">
        <v>168069</v>
      </c>
    </row>
    <row r="587" spans="39:48" x14ac:dyDescent="0.25">
      <c r="AM587" s="485" t="s">
        <v>345</v>
      </c>
      <c r="AN587" s="486" t="s">
        <v>346</v>
      </c>
      <c r="AO587" s="504">
        <v>14</v>
      </c>
      <c r="AP587" s="504">
        <v>5794</v>
      </c>
      <c r="AQ587" s="504">
        <v>-440</v>
      </c>
      <c r="AR587" s="504">
        <v>0</v>
      </c>
      <c r="AS587" s="504">
        <v>0</v>
      </c>
      <c r="AT587" s="504">
        <v>-2278</v>
      </c>
      <c r="AU587" s="504">
        <v>-29</v>
      </c>
      <c r="AV587" s="506">
        <v>3047</v>
      </c>
    </row>
    <row r="588" spans="39:48" x14ac:dyDescent="0.25">
      <c r="AM588" s="485" t="s">
        <v>347</v>
      </c>
      <c r="AN588" s="486" t="s">
        <v>348</v>
      </c>
      <c r="AO588" s="504">
        <v>1067</v>
      </c>
      <c r="AP588" s="504">
        <v>10781</v>
      </c>
      <c r="AQ588" s="504">
        <v>-570</v>
      </c>
      <c r="AR588" s="504">
        <v>0</v>
      </c>
      <c r="AS588" s="504">
        <v>0</v>
      </c>
      <c r="AT588" s="504">
        <v>-2952</v>
      </c>
      <c r="AU588" s="504">
        <v>0</v>
      </c>
      <c r="AV588" s="506">
        <v>7259</v>
      </c>
    </row>
    <row r="589" spans="39:48" x14ac:dyDescent="0.25">
      <c r="AM589" s="485" t="s">
        <v>349</v>
      </c>
      <c r="AN589" s="486" t="s">
        <v>350</v>
      </c>
      <c r="AO589" s="504">
        <v>1328</v>
      </c>
      <c r="AP589" s="504">
        <v>7748</v>
      </c>
      <c r="AQ589" s="504">
        <v>-664</v>
      </c>
      <c r="AR589" s="504">
        <v>0</v>
      </c>
      <c r="AS589" s="504">
        <v>0</v>
      </c>
      <c r="AT589" s="504">
        <v>-3441</v>
      </c>
      <c r="AU589" s="504">
        <v>-17</v>
      </c>
      <c r="AV589" s="506">
        <v>3627</v>
      </c>
    </row>
    <row r="590" spans="39:48" x14ac:dyDescent="0.25">
      <c r="AM590" s="485" t="s">
        <v>351</v>
      </c>
      <c r="AN590" s="486" t="s">
        <v>352</v>
      </c>
      <c r="AO590" s="504">
        <v>709</v>
      </c>
      <c r="AP590" s="504">
        <v>6570</v>
      </c>
      <c r="AQ590" s="504">
        <v>-513</v>
      </c>
      <c r="AR590" s="504">
        <v>0</v>
      </c>
      <c r="AS590" s="504">
        <v>0</v>
      </c>
      <c r="AT590" s="504">
        <v>-2656</v>
      </c>
      <c r="AU590" s="504">
        <v>-12</v>
      </c>
      <c r="AV590" s="506">
        <v>3389</v>
      </c>
    </row>
    <row r="591" spans="39:48" x14ac:dyDescent="0.25">
      <c r="AM591" s="485" t="s">
        <v>353</v>
      </c>
      <c r="AN591" s="486" t="s">
        <v>354</v>
      </c>
      <c r="AO591" s="504">
        <v>2300</v>
      </c>
      <c r="AP591" s="504">
        <v>14924</v>
      </c>
      <c r="AQ591" s="504">
        <v>-1252</v>
      </c>
      <c r="AR591" s="504">
        <v>0</v>
      </c>
      <c r="AS591" s="504">
        <v>0</v>
      </c>
      <c r="AT591" s="504">
        <v>-6484</v>
      </c>
      <c r="AU591" s="504">
        <v>-182</v>
      </c>
      <c r="AV591" s="506">
        <v>7006</v>
      </c>
    </row>
    <row r="592" spans="39:48" x14ac:dyDescent="0.25">
      <c r="AM592" s="485" t="s">
        <v>355</v>
      </c>
      <c r="AN592" s="486" t="s">
        <v>356</v>
      </c>
      <c r="AO592" s="504">
        <v>30</v>
      </c>
      <c r="AP592" s="504">
        <v>10681</v>
      </c>
      <c r="AQ592" s="504">
        <v>-879</v>
      </c>
      <c r="AR592" s="504">
        <v>0</v>
      </c>
      <c r="AS592" s="504">
        <v>0</v>
      </c>
      <c r="AT592" s="504">
        <v>-4555</v>
      </c>
      <c r="AU592" s="504">
        <v>-21</v>
      </c>
      <c r="AV592" s="506">
        <v>5226</v>
      </c>
    </row>
    <row r="593" spans="39:48" x14ac:dyDescent="0.25">
      <c r="AM593" s="485" t="s">
        <v>357</v>
      </c>
      <c r="AN593" s="486" t="s">
        <v>358</v>
      </c>
      <c r="AO593" s="504">
        <v>43</v>
      </c>
      <c r="AP593" s="504">
        <v>65732</v>
      </c>
      <c r="AQ593" s="504">
        <v>-5146</v>
      </c>
      <c r="AR593" s="504">
        <v>0</v>
      </c>
      <c r="AS593" s="504">
        <v>0</v>
      </c>
      <c r="AT593" s="504">
        <v>-26657</v>
      </c>
      <c r="AU593" s="504">
        <v>-100</v>
      </c>
      <c r="AV593" s="506">
        <v>33828</v>
      </c>
    </row>
    <row r="594" spans="39:48" x14ac:dyDescent="0.25">
      <c r="AM594" s="485" t="s">
        <v>359</v>
      </c>
      <c r="AN594" s="486" t="s">
        <v>360</v>
      </c>
      <c r="AO594" s="504">
        <v>0</v>
      </c>
      <c r="AP594" s="504">
        <v>280834</v>
      </c>
      <c r="AQ594" s="504">
        <v>-21779</v>
      </c>
      <c r="AR594" s="504">
        <v>0</v>
      </c>
      <c r="AS594" s="504">
        <v>0</v>
      </c>
      <c r="AT594" s="504">
        <v>-112822</v>
      </c>
      <c r="AU594" s="504">
        <v>-1913</v>
      </c>
      <c r="AV594" s="506">
        <v>144321</v>
      </c>
    </row>
    <row r="595" spans="39:48" x14ac:dyDescent="0.25">
      <c r="AM595" s="485" t="s">
        <v>361</v>
      </c>
      <c r="AN595" s="486" t="s">
        <v>362</v>
      </c>
      <c r="AO595" s="504">
        <v>181</v>
      </c>
      <c r="AP595" s="504">
        <v>7997</v>
      </c>
      <c r="AQ595" s="504">
        <v>-792</v>
      </c>
      <c r="AR595" s="504">
        <v>0</v>
      </c>
      <c r="AS595" s="504">
        <v>0</v>
      </c>
      <c r="AT595" s="504">
        <v>-4103</v>
      </c>
      <c r="AU595" s="504">
        <v>-70</v>
      </c>
      <c r="AV595" s="506">
        <v>3032</v>
      </c>
    </row>
    <row r="596" spans="39:48" x14ac:dyDescent="0.25">
      <c r="AM596" s="485" t="s">
        <v>363</v>
      </c>
      <c r="AN596" s="486" t="s">
        <v>364</v>
      </c>
      <c r="AO596" s="504">
        <v>89</v>
      </c>
      <c r="AP596" s="504">
        <v>15311</v>
      </c>
      <c r="AQ596" s="504">
        <v>-1383</v>
      </c>
      <c r="AR596" s="504">
        <v>0</v>
      </c>
      <c r="AS596" s="504">
        <v>0</v>
      </c>
      <c r="AT596" s="504">
        <v>-7164</v>
      </c>
      <c r="AU596" s="504">
        <v>-142</v>
      </c>
      <c r="AV596" s="506">
        <v>6622</v>
      </c>
    </row>
    <row r="597" spans="39:48" x14ac:dyDescent="0.25">
      <c r="AM597" s="485" t="s">
        <v>365</v>
      </c>
      <c r="AN597" s="486" t="s">
        <v>366</v>
      </c>
      <c r="AO597" s="504">
        <v>376</v>
      </c>
      <c r="AP597" s="504">
        <v>13118</v>
      </c>
      <c r="AQ597" s="504">
        <v>-1308</v>
      </c>
      <c r="AR597" s="504">
        <v>0</v>
      </c>
      <c r="AS597" s="504">
        <v>0</v>
      </c>
      <c r="AT597" s="504">
        <v>-6776</v>
      </c>
      <c r="AU597" s="504">
        <v>0</v>
      </c>
      <c r="AV597" s="506">
        <v>5034</v>
      </c>
    </row>
    <row r="598" spans="39:48" x14ac:dyDescent="0.25">
      <c r="AM598" s="485" t="s">
        <v>367</v>
      </c>
      <c r="AN598" s="486" t="s">
        <v>368</v>
      </c>
      <c r="AO598" s="504">
        <v>3854</v>
      </c>
      <c r="AP598" s="504">
        <v>19967</v>
      </c>
      <c r="AQ598" s="504">
        <v>-1889</v>
      </c>
      <c r="AR598" s="504">
        <v>0</v>
      </c>
      <c r="AS598" s="504">
        <v>0</v>
      </c>
      <c r="AT598" s="504">
        <v>-9840</v>
      </c>
      <c r="AU598" s="504">
        <v>-10</v>
      </c>
      <c r="AV598" s="506">
        <v>8228</v>
      </c>
    </row>
    <row r="599" spans="39:48" x14ac:dyDescent="0.25">
      <c r="AM599" s="485" t="s">
        <v>369</v>
      </c>
      <c r="AN599" s="486" t="s">
        <v>370</v>
      </c>
      <c r="AO599" s="504">
        <v>4268</v>
      </c>
      <c r="AP599" s="504">
        <v>18344</v>
      </c>
      <c r="AQ599" s="504">
        <v>-1483</v>
      </c>
      <c r="AR599" s="504">
        <v>0</v>
      </c>
      <c r="AS599" s="504">
        <v>0</v>
      </c>
      <c r="AT599" s="504">
        <v>-7681</v>
      </c>
      <c r="AU599" s="504">
        <v>-200</v>
      </c>
      <c r="AV599" s="506">
        <v>8980</v>
      </c>
    </row>
    <row r="600" spans="39:48" x14ac:dyDescent="0.25">
      <c r="AM600" s="485" t="s">
        <v>371</v>
      </c>
      <c r="AN600" s="486" t="s">
        <v>372</v>
      </c>
      <c r="AO600" s="504">
        <v>163</v>
      </c>
      <c r="AP600" s="504">
        <v>4249</v>
      </c>
      <c r="AQ600" s="504">
        <v>-376</v>
      </c>
      <c r="AR600" s="504">
        <v>0</v>
      </c>
      <c r="AS600" s="504">
        <v>0</v>
      </c>
      <c r="AT600" s="504">
        <v>-1948</v>
      </c>
      <c r="AU600" s="504">
        <v>-45</v>
      </c>
      <c r="AV600" s="506">
        <v>1880</v>
      </c>
    </row>
    <row r="601" spans="39:48" x14ac:dyDescent="0.25">
      <c r="AM601" s="485" t="s">
        <v>373</v>
      </c>
      <c r="AN601" s="486" t="s">
        <v>374</v>
      </c>
      <c r="AO601" s="504">
        <v>84</v>
      </c>
      <c r="AP601" s="504">
        <v>11084</v>
      </c>
      <c r="AQ601" s="504">
        <v>-1161</v>
      </c>
      <c r="AR601" s="504">
        <v>0</v>
      </c>
      <c r="AS601" s="504">
        <v>0</v>
      </c>
      <c r="AT601" s="504">
        <v>-6017</v>
      </c>
      <c r="AU601" s="504">
        <v>-40</v>
      </c>
      <c r="AV601" s="506">
        <v>3866</v>
      </c>
    </row>
    <row r="602" spans="39:48" x14ac:dyDescent="0.25">
      <c r="AM602" s="485" t="s">
        <v>375</v>
      </c>
      <c r="AN602" s="486" t="s">
        <v>1234</v>
      </c>
      <c r="AO602" s="504">
        <v>24</v>
      </c>
      <c r="AP602" s="504">
        <v>199564</v>
      </c>
      <c r="AQ602" s="504">
        <v>-15712</v>
      </c>
      <c r="AR602" s="504">
        <v>0</v>
      </c>
      <c r="AS602" s="504">
        <v>0</v>
      </c>
      <c r="AT602" s="504">
        <v>-81392</v>
      </c>
      <c r="AU602" s="504">
        <v>-500</v>
      </c>
      <c r="AV602" s="506">
        <v>101960</v>
      </c>
    </row>
    <row r="603" spans="39:48" x14ac:dyDescent="0.25">
      <c r="AM603" s="485" t="s">
        <v>377</v>
      </c>
      <c r="AN603" s="486" t="s">
        <v>378</v>
      </c>
      <c r="AO603" s="504">
        <v>0</v>
      </c>
      <c r="AP603" s="504">
        <v>283025</v>
      </c>
      <c r="AQ603" s="504">
        <v>-12903</v>
      </c>
      <c r="AR603" s="504">
        <v>0</v>
      </c>
      <c r="AS603" s="504">
        <v>0</v>
      </c>
      <c r="AT603" s="504">
        <v>-66844</v>
      </c>
      <c r="AU603" s="504">
        <v>-541</v>
      </c>
      <c r="AV603" s="506">
        <v>202736</v>
      </c>
    </row>
    <row r="604" spans="39:48" x14ac:dyDescent="0.25">
      <c r="AM604" s="485" t="s">
        <v>379</v>
      </c>
      <c r="AN604" s="486" t="s">
        <v>380</v>
      </c>
      <c r="AO604" s="504">
        <v>0</v>
      </c>
      <c r="AP604" s="504">
        <v>17145</v>
      </c>
      <c r="AQ604" s="504">
        <v>-1606</v>
      </c>
      <c r="AR604" s="504">
        <v>0</v>
      </c>
      <c r="AS604" s="504">
        <v>0</v>
      </c>
      <c r="AT604" s="504">
        <v>-8320</v>
      </c>
      <c r="AU604" s="504">
        <v>0</v>
      </c>
      <c r="AV604" s="506">
        <v>7219</v>
      </c>
    </row>
    <row r="605" spans="39:48" x14ac:dyDescent="0.25">
      <c r="AM605" s="485" t="s">
        <v>381</v>
      </c>
      <c r="AN605" s="486" t="s">
        <v>382</v>
      </c>
      <c r="AO605" s="504">
        <v>0</v>
      </c>
      <c r="AP605" s="504">
        <v>15653</v>
      </c>
      <c r="AQ605" s="504">
        <v>-1553</v>
      </c>
      <c r="AR605" s="504">
        <v>0</v>
      </c>
      <c r="AS605" s="504">
        <v>0</v>
      </c>
      <c r="AT605" s="504">
        <v>-8045</v>
      </c>
      <c r="AU605" s="504">
        <v>0</v>
      </c>
      <c r="AV605" s="506">
        <v>6055</v>
      </c>
    </row>
    <row r="606" spans="39:48" x14ac:dyDescent="0.25">
      <c r="AM606" s="485" t="s">
        <v>383</v>
      </c>
      <c r="AN606" s="486" t="s">
        <v>384</v>
      </c>
      <c r="AO606" s="504">
        <v>2149</v>
      </c>
      <c r="AP606" s="504">
        <v>14187</v>
      </c>
      <c r="AQ606" s="504">
        <v>-936</v>
      </c>
      <c r="AR606" s="504">
        <v>0</v>
      </c>
      <c r="AS606" s="504">
        <v>0</v>
      </c>
      <c r="AT606" s="504">
        <v>-4847</v>
      </c>
      <c r="AU606" s="504">
        <v>-57</v>
      </c>
      <c r="AV606" s="506">
        <v>8347</v>
      </c>
    </row>
    <row r="607" spans="39:48" x14ac:dyDescent="0.25">
      <c r="AM607" s="485" t="s">
        <v>385</v>
      </c>
      <c r="AN607" s="486" t="s">
        <v>386</v>
      </c>
      <c r="AO607" s="504">
        <v>826</v>
      </c>
      <c r="AP607" s="504">
        <v>13207</v>
      </c>
      <c r="AQ607" s="504">
        <v>-1035</v>
      </c>
      <c r="AR607" s="504">
        <v>0</v>
      </c>
      <c r="AS607" s="504">
        <v>0</v>
      </c>
      <c r="AT607" s="504">
        <v>-5363</v>
      </c>
      <c r="AU607" s="504">
        <v>-7</v>
      </c>
      <c r="AV607" s="506">
        <v>6802</v>
      </c>
    </row>
    <row r="608" spans="39:48" x14ac:dyDescent="0.25">
      <c r="AM608" s="485" t="s">
        <v>387</v>
      </c>
      <c r="AN608" s="486" t="s">
        <v>388</v>
      </c>
      <c r="AO608" s="504">
        <v>4046</v>
      </c>
      <c r="AP608" s="504">
        <v>20990</v>
      </c>
      <c r="AQ608" s="504">
        <v>-1235</v>
      </c>
      <c r="AR608" s="504">
        <v>0</v>
      </c>
      <c r="AS608" s="504">
        <v>0</v>
      </c>
      <c r="AT608" s="504">
        <v>-6395</v>
      </c>
      <c r="AU608" s="504">
        <v>-54</v>
      </c>
      <c r="AV608" s="506">
        <v>13306</v>
      </c>
    </row>
    <row r="609" spans="39:48" x14ac:dyDescent="0.25">
      <c r="AM609" s="485" t="s">
        <v>389</v>
      </c>
      <c r="AN609" s="486" t="s">
        <v>390</v>
      </c>
      <c r="AO609" s="504">
        <v>157</v>
      </c>
      <c r="AP609" s="504">
        <v>110596</v>
      </c>
      <c r="AQ609" s="504">
        <v>-8690</v>
      </c>
      <c r="AR609" s="504">
        <v>0</v>
      </c>
      <c r="AS609" s="504">
        <v>0</v>
      </c>
      <c r="AT609" s="504">
        <v>-45016</v>
      </c>
      <c r="AU609" s="504">
        <v>0</v>
      </c>
      <c r="AV609" s="506">
        <v>56890</v>
      </c>
    </row>
    <row r="610" spans="39:48" x14ac:dyDescent="0.25">
      <c r="AM610" s="485" t="s">
        <v>391</v>
      </c>
      <c r="AN610" s="486" t="s">
        <v>392</v>
      </c>
      <c r="AO610" s="504">
        <v>0</v>
      </c>
      <c r="AP610" s="504">
        <v>98410</v>
      </c>
      <c r="AQ610" s="504">
        <v>-7888</v>
      </c>
      <c r="AR610" s="504">
        <v>0</v>
      </c>
      <c r="AS610" s="504">
        <v>0</v>
      </c>
      <c r="AT610" s="504">
        <v>-40862</v>
      </c>
      <c r="AU610" s="504">
        <v>-306</v>
      </c>
      <c r="AV610" s="506">
        <v>49354</v>
      </c>
    </row>
    <row r="611" spans="39:48" x14ac:dyDescent="0.25">
      <c r="AM611" s="485" t="s">
        <v>393</v>
      </c>
      <c r="AN611" s="486" t="s">
        <v>1235</v>
      </c>
      <c r="AO611" s="504">
        <v>0</v>
      </c>
      <c r="AP611" s="504">
        <v>696148</v>
      </c>
      <c r="AQ611" s="504">
        <v>-32715</v>
      </c>
      <c r="AR611" s="504">
        <v>0</v>
      </c>
      <c r="AS611" s="504">
        <v>0</v>
      </c>
      <c r="AT611" s="504">
        <v>-169477</v>
      </c>
      <c r="AU611" s="504">
        <v>-2092</v>
      </c>
      <c r="AV611" s="506">
        <v>491863</v>
      </c>
    </row>
    <row r="612" spans="39:48" x14ac:dyDescent="0.25">
      <c r="AM612" s="485" t="s">
        <v>395</v>
      </c>
      <c r="AN612" s="486" t="s">
        <v>396</v>
      </c>
      <c r="AO612" s="504">
        <v>267</v>
      </c>
      <c r="AP612" s="504">
        <v>28788</v>
      </c>
      <c r="AQ612" s="504">
        <v>-2384</v>
      </c>
      <c r="AR612" s="504">
        <v>0</v>
      </c>
      <c r="AS612" s="504">
        <v>0</v>
      </c>
      <c r="AT612" s="504">
        <v>-12352</v>
      </c>
      <c r="AU612" s="504">
        <v>111</v>
      </c>
      <c r="AV612" s="506">
        <v>14163</v>
      </c>
    </row>
    <row r="613" spans="39:48" x14ac:dyDescent="0.25">
      <c r="AM613" s="485" t="s">
        <v>397</v>
      </c>
      <c r="AN613" s="486" t="s">
        <v>398</v>
      </c>
      <c r="AO613" s="504">
        <v>1414</v>
      </c>
      <c r="AP613" s="504">
        <v>17905</v>
      </c>
      <c r="AQ613" s="504">
        <v>-1455</v>
      </c>
      <c r="AR613" s="504">
        <v>0</v>
      </c>
      <c r="AS613" s="504">
        <v>0</v>
      </c>
      <c r="AT613" s="504">
        <v>-7537</v>
      </c>
      <c r="AU613" s="504">
        <v>-170</v>
      </c>
      <c r="AV613" s="506">
        <v>8743</v>
      </c>
    </row>
    <row r="614" spans="39:48" x14ac:dyDescent="0.25">
      <c r="AM614" s="485" t="s">
        <v>399</v>
      </c>
      <c r="AN614" s="486" t="s">
        <v>400</v>
      </c>
      <c r="AO614" s="504">
        <v>127</v>
      </c>
      <c r="AP614" s="504">
        <v>9933</v>
      </c>
      <c r="AQ614" s="504">
        <v>-802</v>
      </c>
      <c r="AR614" s="504">
        <v>0</v>
      </c>
      <c r="AS614" s="504">
        <v>0</v>
      </c>
      <c r="AT614" s="504">
        <v>-4153</v>
      </c>
      <c r="AU614" s="504">
        <v>-50</v>
      </c>
      <c r="AV614" s="506">
        <v>4927</v>
      </c>
    </row>
    <row r="615" spans="39:48" x14ac:dyDescent="0.25">
      <c r="AM615" s="485" t="s">
        <v>401</v>
      </c>
      <c r="AN615" s="486" t="s">
        <v>402</v>
      </c>
      <c r="AO615" s="504">
        <v>0</v>
      </c>
      <c r="AP615" s="504">
        <v>12062</v>
      </c>
      <c r="AQ615" s="504">
        <v>-920</v>
      </c>
      <c r="AR615" s="504">
        <v>0</v>
      </c>
      <c r="AS615" s="504">
        <v>0</v>
      </c>
      <c r="AT615" s="504">
        <v>-4763</v>
      </c>
      <c r="AU615" s="504">
        <v>-105</v>
      </c>
      <c r="AV615" s="506">
        <v>6274</v>
      </c>
    </row>
    <row r="616" spans="39:48" x14ac:dyDescent="0.25">
      <c r="AM616" s="485" t="s">
        <v>403</v>
      </c>
      <c r="AN616" s="486" t="s">
        <v>404</v>
      </c>
      <c r="AO616" s="504">
        <v>1523</v>
      </c>
      <c r="AP616" s="504">
        <v>19745</v>
      </c>
      <c r="AQ616" s="504">
        <v>-1524</v>
      </c>
      <c r="AR616" s="504">
        <v>0</v>
      </c>
      <c r="AS616" s="504">
        <v>0</v>
      </c>
      <c r="AT616" s="504">
        <v>-7895</v>
      </c>
      <c r="AU616" s="504">
        <v>55</v>
      </c>
      <c r="AV616" s="506">
        <v>10380</v>
      </c>
    </row>
    <row r="617" spans="39:48" x14ac:dyDescent="0.25">
      <c r="AM617" s="485" t="s">
        <v>405</v>
      </c>
      <c r="AN617" s="486" t="s">
        <v>406</v>
      </c>
      <c r="AO617" s="504">
        <v>617</v>
      </c>
      <c r="AP617" s="504">
        <v>21152</v>
      </c>
      <c r="AQ617" s="504">
        <v>-1888</v>
      </c>
      <c r="AR617" s="504">
        <v>0</v>
      </c>
      <c r="AS617" s="504">
        <v>0</v>
      </c>
      <c r="AT617" s="504">
        <v>-9781</v>
      </c>
      <c r="AU617" s="504">
        <v>-50</v>
      </c>
      <c r="AV617" s="506">
        <v>9433</v>
      </c>
    </row>
    <row r="618" spans="39:48" x14ac:dyDescent="0.25">
      <c r="AM618" s="485" t="s">
        <v>407</v>
      </c>
      <c r="AN618" s="486" t="s">
        <v>408</v>
      </c>
      <c r="AO618" s="504">
        <v>2582</v>
      </c>
      <c r="AP618" s="504">
        <v>18374</v>
      </c>
      <c r="AQ618" s="504">
        <v>-1396</v>
      </c>
      <c r="AR618" s="504">
        <v>0</v>
      </c>
      <c r="AS618" s="504">
        <v>0</v>
      </c>
      <c r="AT618" s="504">
        <v>-7231</v>
      </c>
      <c r="AU618" s="504">
        <v>-5</v>
      </c>
      <c r="AV618" s="506">
        <v>9742</v>
      </c>
    </row>
    <row r="619" spans="39:48" x14ac:dyDescent="0.25">
      <c r="AM619" s="485" t="s">
        <v>409</v>
      </c>
      <c r="AN619" s="486" t="s">
        <v>410</v>
      </c>
      <c r="AO619" s="504">
        <v>0</v>
      </c>
      <c r="AP619" s="504">
        <v>14862</v>
      </c>
      <c r="AQ619" s="504">
        <v>-1368</v>
      </c>
      <c r="AR619" s="504">
        <v>0</v>
      </c>
      <c r="AS619" s="504">
        <v>0</v>
      </c>
      <c r="AT619" s="504">
        <v>-7088</v>
      </c>
      <c r="AU619" s="504">
        <v>11</v>
      </c>
      <c r="AV619" s="506">
        <v>6417</v>
      </c>
    </row>
    <row r="620" spans="39:48" x14ac:dyDescent="0.25">
      <c r="AM620" s="485" t="s">
        <v>411</v>
      </c>
      <c r="AN620" s="486" t="s">
        <v>412</v>
      </c>
      <c r="AO620" s="504">
        <v>865</v>
      </c>
      <c r="AP620" s="504">
        <v>8407</v>
      </c>
      <c r="AQ620" s="504">
        <v>-618</v>
      </c>
      <c r="AR620" s="504">
        <v>0</v>
      </c>
      <c r="AS620" s="504">
        <v>0</v>
      </c>
      <c r="AT620" s="504">
        <v>-3199</v>
      </c>
      <c r="AU620" s="504">
        <v>-47</v>
      </c>
      <c r="AV620" s="506">
        <v>4544</v>
      </c>
    </row>
    <row r="621" spans="39:48" x14ac:dyDescent="0.25">
      <c r="AM621" s="485" t="s">
        <v>413</v>
      </c>
      <c r="AN621" s="486" t="s">
        <v>414</v>
      </c>
      <c r="AO621" s="504">
        <v>894</v>
      </c>
      <c r="AP621" s="504">
        <v>10598</v>
      </c>
      <c r="AQ621" s="504">
        <v>-714</v>
      </c>
      <c r="AR621" s="504">
        <v>0</v>
      </c>
      <c r="AS621" s="504">
        <v>0</v>
      </c>
      <c r="AT621" s="504">
        <v>-3697</v>
      </c>
      <c r="AU621" s="504">
        <v>-46</v>
      </c>
      <c r="AV621" s="506">
        <v>6142</v>
      </c>
    </row>
    <row r="622" spans="39:48" x14ac:dyDescent="0.25">
      <c r="AM622" s="485" t="s">
        <v>415</v>
      </c>
      <c r="AN622" s="486" t="s">
        <v>416</v>
      </c>
      <c r="AO622" s="504">
        <v>1199</v>
      </c>
      <c r="AP622" s="504">
        <v>20181</v>
      </c>
      <c r="AQ622" s="504">
        <v>-1983</v>
      </c>
      <c r="AR622" s="504">
        <v>0</v>
      </c>
      <c r="AS622" s="504">
        <v>0</v>
      </c>
      <c r="AT622" s="504">
        <v>-10273</v>
      </c>
      <c r="AU622" s="504">
        <v>-130</v>
      </c>
      <c r="AV622" s="506">
        <v>7795</v>
      </c>
    </row>
    <row r="623" spans="39:48" x14ac:dyDescent="0.25">
      <c r="AM623" s="485" t="s">
        <v>417</v>
      </c>
      <c r="AN623" s="486" t="s">
        <v>418</v>
      </c>
      <c r="AO623" s="504">
        <v>1644</v>
      </c>
      <c r="AP623" s="504">
        <v>9530</v>
      </c>
      <c r="AQ623" s="504">
        <v>-634</v>
      </c>
      <c r="AR623" s="504">
        <v>0</v>
      </c>
      <c r="AS623" s="504">
        <v>0</v>
      </c>
      <c r="AT623" s="504">
        <v>-3286</v>
      </c>
      <c r="AU623" s="504">
        <v>0</v>
      </c>
      <c r="AV623" s="506">
        <v>5610</v>
      </c>
    </row>
    <row r="624" spans="39:48" x14ac:dyDescent="0.25">
      <c r="AM624" s="485" t="s">
        <v>419</v>
      </c>
      <c r="AN624" s="486" t="s">
        <v>420</v>
      </c>
      <c r="AO624" s="504">
        <v>0</v>
      </c>
      <c r="AP624" s="504">
        <v>299436</v>
      </c>
      <c r="AQ624" s="504">
        <v>-15007</v>
      </c>
      <c r="AR624" s="504">
        <v>0</v>
      </c>
      <c r="AS624" s="504">
        <v>0</v>
      </c>
      <c r="AT624" s="504">
        <v>-77740</v>
      </c>
      <c r="AU624" s="504">
        <v>-1671</v>
      </c>
      <c r="AV624" s="506">
        <v>205018</v>
      </c>
    </row>
    <row r="625" spans="39:48" x14ac:dyDescent="0.25">
      <c r="AM625" s="485" t="s">
        <v>421</v>
      </c>
      <c r="AN625" s="486" t="s">
        <v>422</v>
      </c>
      <c r="AO625" s="504">
        <v>134</v>
      </c>
      <c r="AP625" s="504">
        <v>15392</v>
      </c>
      <c r="AQ625" s="504">
        <v>-1357</v>
      </c>
      <c r="AR625" s="504">
        <v>0</v>
      </c>
      <c r="AS625" s="504">
        <v>0</v>
      </c>
      <c r="AT625" s="504">
        <v>-7032</v>
      </c>
      <c r="AU625" s="504">
        <v>-46</v>
      </c>
      <c r="AV625" s="506">
        <v>6957</v>
      </c>
    </row>
    <row r="626" spans="39:48" x14ac:dyDescent="0.25">
      <c r="AM626" s="485" t="s">
        <v>423</v>
      </c>
      <c r="AN626" s="486" t="s">
        <v>424</v>
      </c>
      <c r="AO626" s="504">
        <v>1589</v>
      </c>
      <c r="AP626" s="504">
        <v>11306</v>
      </c>
      <c r="AQ626" s="504">
        <v>-805</v>
      </c>
      <c r="AR626" s="504">
        <v>0</v>
      </c>
      <c r="AS626" s="504">
        <v>0</v>
      </c>
      <c r="AT626" s="504">
        <v>-4171</v>
      </c>
      <c r="AU626" s="504">
        <v>-25</v>
      </c>
      <c r="AV626" s="506">
        <v>6305</v>
      </c>
    </row>
    <row r="627" spans="39:48" x14ac:dyDescent="0.25">
      <c r="AM627" s="485" t="s">
        <v>425</v>
      </c>
      <c r="AN627" s="486" t="s">
        <v>426</v>
      </c>
      <c r="AO627" s="504">
        <v>1121</v>
      </c>
      <c r="AP627" s="504">
        <v>11469</v>
      </c>
      <c r="AQ627" s="504">
        <v>-969</v>
      </c>
      <c r="AR627" s="504">
        <v>0</v>
      </c>
      <c r="AS627" s="504">
        <v>0</v>
      </c>
      <c r="AT627" s="504">
        <v>-5021</v>
      </c>
      <c r="AU627" s="504">
        <v>-90</v>
      </c>
      <c r="AV627" s="506">
        <v>5389</v>
      </c>
    </row>
    <row r="628" spans="39:48" x14ac:dyDescent="0.25">
      <c r="AM628" s="485" t="s">
        <v>427</v>
      </c>
      <c r="AN628" s="486" t="s">
        <v>428</v>
      </c>
      <c r="AO628" s="504">
        <v>149</v>
      </c>
      <c r="AP628" s="504">
        <v>16338</v>
      </c>
      <c r="AQ628" s="504">
        <v>-1679</v>
      </c>
      <c r="AR628" s="504">
        <v>0</v>
      </c>
      <c r="AS628" s="504">
        <v>0</v>
      </c>
      <c r="AT628" s="504">
        <v>-8697</v>
      </c>
      <c r="AU628" s="504">
        <v>-50</v>
      </c>
      <c r="AV628" s="506">
        <v>5912</v>
      </c>
    </row>
    <row r="629" spans="39:48" x14ac:dyDescent="0.25">
      <c r="AM629" s="485" t="s">
        <v>429</v>
      </c>
      <c r="AN629" s="486" t="s">
        <v>430</v>
      </c>
      <c r="AO629" s="504">
        <v>1909</v>
      </c>
      <c r="AP629" s="504">
        <v>15523</v>
      </c>
      <c r="AQ629" s="504">
        <v>-1045</v>
      </c>
      <c r="AR629" s="504">
        <v>0</v>
      </c>
      <c r="AS629" s="504">
        <v>0</v>
      </c>
      <c r="AT629" s="504">
        <v>-5414</v>
      </c>
      <c r="AU629" s="504">
        <v>-59</v>
      </c>
      <c r="AV629" s="506">
        <v>9004</v>
      </c>
    </row>
    <row r="630" spans="39:48" x14ac:dyDescent="0.25">
      <c r="AM630" s="485" t="s">
        <v>431</v>
      </c>
      <c r="AN630" s="486" t="s">
        <v>432</v>
      </c>
      <c r="AO630" s="504">
        <v>972</v>
      </c>
      <c r="AP630" s="504">
        <v>8390</v>
      </c>
      <c r="AQ630" s="504">
        <v>-791</v>
      </c>
      <c r="AR630" s="504">
        <v>0</v>
      </c>
      <c r="AS630" s="504">
        <v>0</v>
      </c>
      <c r="AT630" s="504">
        <v>-4097</v>
      </c>
      <c r="AU630" s="504">
        <v>-34</v>
      </c>
      <c r="AV630" s="506">
        <v>3468</v>
      </c>
    </row>
    <row r="631" spans="39:48" x14ac:dyDescent="0.25">
      <c r="AM631" s="485" t="s">
        <v>433</v>
      </c>
      <c r="AN631" s="486" t="s">
        <v>434</v>
      </c>
      <c r="AO631" s="504">
        <v>113</v>
      </c>
      <c r="AP631" s="504">
        <v>133800</v>
      </c>
      <c r="AQ631" s="504">
        <v>-12590</v>
      </c>
      <c r="AR631" s="504">
        <v>0</v>
      </c>
      <c r="AS631" s="504">
        <v>0</v>
      </c>
      <c r="AT631" s="504">
        <v>-65224</v>
      </c>
      <c r="AU631" s="504">
        <v>1858</v>
      </c>
      <c r="AV631" s="506">
        <v>57844</v>
      </c>
    </row>
    <row r="632" spans="39:48" x14ac:dyDescent="0.25">
      <c r="AM632" s="485" t="s">
        <v>435</v>
      </c>
      <c r="AN632" s="486" t="s">
        <v>436</v>
      </c>
      <c r="AO632" s="504">
        <v>0</v>
      </c>
      <c r="AP632" s="504">
        <v>157156</v>
      </c>
      <c r="AQ632" s="504">
        <v>-14272</v>
      </c>
      <c r="AR632" s="504">
        <v>0</v>
      </c>
      <c r="AS632" s="504">
        <v>0</v>
      </c>
      <c r="AT632" s="504">
        <v>-73936</v>
      </c>
      <c r="AU632" s="504">
        <v>1945</v>
      </c>
      <c r="AV632" s="506">
        <v>70892</v>
      </c>
    </row>
    <row r="633" spans="39:48" x14ac:dyDescent="0.25">
      <c r="AM633" s="485" t="s">
        <v>437</v>
      </c>
      <c r="AN633" s="486" t="s">
        <v>438</v>
      </c>
      <c r="AO633" s="504">
        <v>0</v>
      </c>
      <c r="AP633" s="504">
        <v>568360</v>
      </c>
      <c r="AQ633" s="504">
        <v>-19472</v>
      </c>
      <c r="AR633" s="504">
        <v>0</v>
      </c>
      <c r="AS633" s="504">
        <v>0</v>
      </c>
      <c r="AT633" s="504">
        <v>-100871</v>
      </c>
      <c r="AU633" s="504">
        <v>-3299</v>
      </c>
      <c r="AV633" s="506">
        <v>444717</v>
      </c>
    </row>
    <row r="634" spans="39:48" x14ac:dyDescent="0.25">
      <c r="AM634" s="485" t="s">
        <v>439</v>
      </c>
      <c r="AN634" s="486" t="s">
        <v>440</v>
      </c>
      <c r="AO634" s="504">
        <v>795</v>
      </c>
      <c r="AP634" s="504">
        <v>15836</v>
      </c>
      <c r="AQ634" s="504">
        <v>-1499</v>
      </c>
      <c r="AR634" s="504">
        <v>0</v>
      </c>
      <c r="AS634" s="504">
        <v>0</v>
      </c>
      <c r="AT634" s="504">
        <v>-7767</v>
      </c>
      <c r="AU634" s="504">
        <v>-100</v>
      </c>
      <c r="AV634" s="506">
        <v>6470</v>
      </c>
    </row>
    <row r="635" spans="39:48" x14ac:dyDescent="0.25">
      <c r="AM635" s="485" t="s">
        <v>441</v>
      </c>
      <c r="AN635" s="486" t="s">
        <v>442</v>
      </c>
      <c r="AO635" s="504">
        <v>2147</v>
      </c>
      <c r="AP635" s="504">
        <v>14010</v>
      </c>
      <c r="AQ635" s="504">
        <v>-956</v>
      </c>
      <c r="AR635" s="504">
        <v>0</v>
      </c>
      <c r="AS635" s="504">
        <v>0</v>
      </c>
      <c r="AT635" s="504">
        <v>-4954</v>
      </c>
      <c r="AU635" s="504">
        <v>0</v>
      </c>
      <c r="AV635" s="506">
        <v>8100</v>
      </c>
    </row>
    <row r="636" spans="39:48" x14ac:dyDescent="0.25">
      <c r="AM636" s="485" t="s">
        <v>443</v>
      </c>
      <c r="AN636" s="486" t="s">
        <v>444</v>
      </c>
      <c r="AO636" s="504">
        <v>1794</v>
      </c>
      <c r="AP636" s="504">
        <v>14392</v>
      </c>
      <c r="AQ636" s="504">
        <v>-1154</v>
      </c>
      <c r="AR636" s="504">
        <v>0</v>
      </c>
      <c r="AS636" s="504">
        <v>0</v>
      </c>
      <c r="AT636" s="504">
        <v>-5977</v>
      </c>
      <c r="AU636" s="504">
        <v>-55</v>
      </c>
      <c r="AV636" s="506">
        <v>7206</v>
      </c>
    </row>
    <row r="637" spans="39:48" x14ac:dyDescent="0.25">
      <c r="AM637" s="485" t="s">
        <v>445</v>
      </c>
      <c r="AN637" s="486" t="s">
        <v>446</v>
      </c>
      <c r="AO637" s="504">
        <v>0</v>
      </c>
      <c r="AP637" s="504">
        <v>11106</v>
      </c>
      <c r="AQ637" s="504">
        <v>-932</v>
      </c>
      <c r="AR637" s="504">
        <v>0</v>
      </c>
      <c r="AS637" s="504">
        <v>0</v>
      </c>
      <c r="AT637" s="504">
        <v>-4828</v>
      </c>
      <c r="AU637" s="504">
        <v>0</v>
      </c>
      <c r="AV637" s="506">
        <v>5346</v>
      </c>
    </row>
    <row r="638" spans="39:48" x14ac:dyDescent="0.25">
      <c r="AM638" s="485" t="s">
        <v>447</v>
      </c>
      <c r="AN638" s="486" t="s">
        <v>448</v>
      </c>
      <c r="AO638" s="504">
        <v>0</v>
      </c>
      <c r="AP638" s="504">
        <v>11739</v>
      </c>
      <c r="AQ638" s="504">
        <v>-1111</v>
      </c>
      <c r="AR638" s="504">
        <v>0</v>
      </c>
      <c r="AS638" s="504">
        <v>0</v>
      </c>
      <c r="AT638" s="504">
        <v>-5755</v>
      </c>
      <c r="AU638" s="504">
        <v>-20</v>
      </c>
      <c r="AV638" s="506">
        <v>4853</v>
      </c>
    </row>
    <row r="639" spans="39:48" x14ac:dyDescent="0.25">
      <c r="AM639" s="485" t="s">
        <v>449</v>
      </c>
      <c r="AN639" s="486" t="s">
        <v>450</v>
      </c>
      <c r="AO639" s="504">
        <v>1880</v>
      </c>
      <c r="AP639" s="504">
        <v>10442</v>
      </c>
      <c r="AQ639" s="504">
        <v>-594</v>
      </c>
      <c r="AR639" s="504">
        <v>0</v>
      </c>
      <c r="AS639" s="504">
        <v>0</v>
      </c>
      <c r="AT639" s="504">
        <v>-3077</v>
      </c>
      <c r="AU639" s="504">
        <v>-145</v>
      </c>
      <c r="AV639" s="506">
        <v>6626</v>
      </c>
    </row>
    <row r="640" spans="39:48" x14ac:dyDescent="0.25">
      <c r="AM640" s="485" t="s">
        <v>451</v>
      </c>
      <c r="AN640" s="486" t="s">
        <v>452</v>
      </c>
      <c r="AO640" s="504">
        <v>0</v>
      </c>
      <c r="AP640" s="504">
        <v>16625</v>
      </c>
      <c r="AQ640" s="504">
        <v>-1531</v>
      </c>
      <c r="AR640" s="504">
        <v>0</v>
      </c>
      <c r="AS640" s="504">
        <v>0</v>
      </c>
      <c r="AT640" s="504">
        <v>-7933</v>
      </c>
      <c r="AU640" s="504">
        <v>9</v>
      </c>
      <c r="AV640" s="506">
        <v>7169</v>
      </c>
    </row>
    <row r="641" spans="39:48" x14ac:dyDescent="0.25">
      <c r="AM641" s="485" t="s">
        <v>453</v>
      </c>
      <c r="AN641" s="486" t="s">
        <v>454</v>
      </c>
      <c r="AO641" s="504">
        <v>3872</v>
      </c>
      <c r="AP641" s="504">
        <v>24876</v>
      </c>
      <c r="AQ641" s="504">
        <v>-1741</v>
      </c>
      <c r="AR641" s="504">
        <v>0</v>
      </c>
      <c r="AS641" s="504">
        <v>0</v>
      </c>
      <c r="AT641" s="504">
        <v>-9020</v>
      </c>
      <c r="AU641" s="504">
        <v>-217</v>
      </c>
      <c r="AV641" s="506">
        <v>13897</v>
      </c>
    </row>
    <row r="642" spans="39:48" x14ac:dyDescent="0.25">
      <c r="AM642" s="485" t="s">
        <v>455</v>
      </c>
      <c r="AN642" s="486" t="s">
        <v>456</v>
      </c>
      <c r="AO642" s="504">
        <v>0</v>
      </c>
      <c r="AP642" s="504">
        <v>11618</v>
      </c>
      <c r="AQ642" s="504">
        <v>-1083</v>
      </c>
      <c r="AR642" s="504">
        <v>0</v>
      </c>
      <c r="AS642" s="504">
        <v>0</v>
      </c>
      <c r="AT642" s="504">
        <v>-5611</v>
      </c>
      <c r="AU642" s="504">
        <v>-5</v>
      </c>
      <c r="AV642" s="506">
        <v>4919</v>
      </c>
    </row>
    <row r="643" spans="39:48" x14ac:dyDescent="0.25">
      <c r="AM643" s="485" t="s">
        <v>457</v>
      </c>
      <c r="AN643" s="486" t="s">
        <v>458</v>
      </c>
      <c r="AO643" s="504">
        <v>769</v>
      </c>
      <c r="AP643" s="504">
        <v>12029</v>
      </c>
      <c r="AQ643" s="504">
        <v>-1018</v>
      </c>
      <c r="AR643" s="504">
        <v>0</v>
      </c>
      <c r="AS643" s="504">
        <v>0</v>
      </c>
      <c r="AT643" s="504">
        <v>-5274</v>
      </c>
      <c r="AU643" s="504">
        <v>-36</v>
      </c>
      <c r="AV643" s="506">
        <v>5701</v>
      </c>
    </row>
    <row r="644" spans="39:48" x14ac:dyDescent="0.25">
      <c r="AM644" s="485" t="s">
        <v>459</v>
      </c>
      <c r="AN644" s="486" t="s">
        <v>460</v>
      </c>
      <c r="AO644" s="504">
        <v>1682</v>
      </c>
      <c r="AP644" s="504">
        <v>14280</v>
      </c>
      <c r="AQ644" s="504">
        <v>-1078</v>
      </c>
      <c r="AR644" s="504">
        <v>0</v>
      </c>
      <c r="AS644" s="504">
        <v>0</v>
      </c>
      <c r="AT644" s="504">
        <v>-5582</v>
      </c>
      <c r="AU644" s="504">
        <v>-42</v>
      </c>
      <c r="AV644" s="506">
        <v>7578</v>
      </c>
    </row>
    <row r="645" spans="39:48" x14ac:dyDescent="0.25">
      <c r="AM645" s="485" t="s">
        <v>461</v>
      </c>
      <c r="AN645" s="486" t="s">
        <v>462</v>
      </c>
      <c r="AO645" s="504">
        <v>2001</v>
      </c>
      <c r="AP645" s="504">
        <v>120286</v>
      </c>
      <c r="AQ645" s="504">
        <v>-7531</v>
      </c>
      <c r="AR645" s="504">
        <v>0</v>
      </c>
      <c r="AS645" s="504">
        <v>0</v>
      </c>
      <c r="AT645" s="504">
        <v>-39011</v>
      </c>
      <c r="AU645" s="504">
        <v>-500</v>
      </c>
      <c r="AV645" s="506">
        <v>73244</v>
      </c>
    </row>
    <row r="646" spans="39:48" x14ac:dyDescent="0.25">
      <c r="AM646" s="485" t="s">
        <v>463</v>
      </c>
      <c r="AN646" s="486" t="s">
        <v>464</v>
      </c>
      <c r="AO646" s="504">
        <v>0</v>
      </c>
      <c r="AP646" s="504">
        <v>254965</v>
      </c>
      <c r="AQ646" s="504">
        <v>-11276</v>
      </c>
      <c r="AR646" s="504">
        <v>0</v>
      </c>
      <c r="AS646" s="504">
        <v>0</v>
      </c>
      <c r="AT646" s="504">
        <v>-58413</v>
      </c>
      <c r="AU646" s="504">
        <v>-1141</v>
      </c>
      <c r="AV646" s="506">
        <v>184135</v>
      </c>
    </row>
    <row r="647" spans="39:48" x14ac:dyDescent="0.25">
      <c r="AM647" s="485" t="s">
        <v>465</v>
      </c>
      <c r="AN647" s="486" t="s">
        <v>466</v>
      </c>
      <c r="AO647" s="504">
        <v>482</v>
      </c>
      <c r="AP647" s="504">
        <v>11127</v>
      </c>
      <c r="AQ647" s="504">
        <v>-746</v>
      </c>
      <c r="AR647" s="504">
        <v>0</v>
      </c>
      <c r="AS647" s="504">
        <v>0</v>
      </c>
      <c r="AT647" s="504">
        <v>-3863</v>
      </c>
      <c r="AU647" s="504">
        <v>-190</v>
      </c>
      <c r="AV647" s="506">
        <v>6329</v>
      </c>
    </row>
    <row r="648" spans="39:48" x14ac:dyDescent="0.25">
      <c r="AM648" s="485" t="s">
        <v>467</v>
      </c>
      <c r="AN648" s="486" t="s">
        <v>468</v>
      </c>
      <c r="AO648" s="504">
        <v>5</v>
      </c>
      <c r="AP648" s="504">
        <v>10901</v>
      </c>
      <c r="AQ648" s="504">
        <v>-987</v>
      </c>
      <c r="AR648" s="504">
        <v>0</v>
      </c>
      <c r="AS648" s="504">
        <v>0</v>
      </c>
      <c r="AT648" s="504">
        <v>-5111</v>
      </c>
      <c r="AU648" s="504">
        <v>11</v>
      </c>
      <c r="AV648" s="506">
        <v>4814</v>
      </c>
    </row>
    <row r="649" spans="39:48" x14ac:dyDescent="0.25">
      <c r="AM649" s="485" t="s">
        <v>469</v>
      </c>
      <c r="AN649" s="486" t="s">
        <v>470</v>
      </c>
      <c r="AO649" s="504">
        <v>80</v>
      </c>
      <c r="AP649" s="504">
        <v>12309</v>
      </c>
      <c r="AQ649" s="504">
        <v>-1250</v>
      </c>
      <c r="AR649" s="504">
        <v>0</v>
      </c>
      <c r="AS649" s="504">
        <v>0</v>
      </c>
      <c r="AT649" s="504">
        <v>-6473</v>
      </c>
      <c r="AU649" s="504">
        <v>0</v>
      </c>
      <c r="AV649" s="506">
        <v>4586</v>
      </c>
    </row>
    <row r="650" spans="39:48" x14ac:dyDescent="0.25">
      <c r="AM650" s="485" t="s">
        <v>471</v>
      </c>
      <c r="AN650" s="486" t="s">
        <v>472</v>
      </c>
      <c r="AO650" s="504">
        <v>1552</v>
      </c>
      <c r="AP650" s="504">
        <v>12991</v>
      </c>
      <c r="AQ650" s="504">
        <v>-1095</v>
      </c>
      <c r="AR650" s="504">
        <v>0</v>
      </c>
      <c r="AS650" s="504">
        <v>0</v>
      </c>
      <c r="AT650" s="504">
        <v>-5671</v>
      </c>
      <c r="AU650" s="504">
        <v>0</v>
      </c>
      <c r="AV650" s="506">
        <v>6225</v>
      </c>
    </row>
    <row r="651" spans="39:48" x14ac:dyDescent="0.25">
      <c r="AM651" s="485" t="s">
        <v>473</v>
      </c>
      <c r="AN651" s="486" t="s">
        <v>474</v>
      </c>
      <c r="AO651" s="504">
        <v>348</v>
      </c>
      <c r="AP651" s="504">
        <v>13828</v>
      </c>
      <c r="AQ651" s="504">
        <v>-1179</v>
      </c>
      <c r="AR651" s="504">
        <v>0</v>
      </c>
      <c r="AS651" s="504">
        <v>0</v>
      </c>
      <c r="AT651" s="504">
        <v>-6108</v>
      </c>
      <c r="AU651" s="504">
        <v>-50</v>
      </c>
      <c r="AV651" s="506">
        <v>6490</v>
      </c>
    </row>
    <row r="652" spans="39:48" x14ac:dyDescent="0.25">
      <c r="AM652" s="485" t="s">
        <v>475</v>
      </c>
      <c r="AN652" s="486" t="s">
        <v>1236</v>
      </c>
      <c r="AO652" s="504">
        <v>1489</v>
      </c>
      <c r="AP652" s="504">
        <v>9623</v>
      </c>
      <c r="AQ652" s="504">
        <v>-759</v>
      </c>
      <c r="AR652" s="504">
        <v>0</v>
      </c>
      <c r="AS652" s="504">
        <v>0</v>
      </c>
      <c r="AT652" s="504">
        <v>-3933</v>
      </c>
      <c r="AU652" s="504">
        <v>0</v>
      </c>
      <c r="AV652" s="506">
        <v>4931</v>
      </c>
    </row>
    <row r="653" spans="39:48" x14ac:dyDescent="0.25">
      <c r="AM653" s="485" t="s">
        <v>477</v>
      </c>
      <c r="AN653" s="486" t="s">
        <v>478</v>
      </c>
      <c r="AO653" s="504">
        <v>0</v>
      </c>
      <c r="AP653" s="504">
        <v>575659</v>
      </c>
      <c r="AQ653" s="504">
        <v>-23901</v>
      </c>
      <c r="AR653" s="504">
        <v>0</v>
      </c>
      <c r="AS653" s="504">
        <v>0</v>
      </c>
      <c r="AT653" s="504">
        <v>-123818</v>
      </c>
      <c r="AU653" s="504">
        <v>-3443</v>
      </c>
      <c r="AV653" s="506">
        <v>424497</v>
      </c>
    </row>
    <row r="654" spans="39:48" x14ac:dyDescent="0.25">
      <c r="AM654" s="485" t="s">
        <v>479</v>
      </c>
      <c r="AN654" s="486" t="s">
        <v>480</v>
      </c>
      <c r="AO654" s="504">
        <v>0</v>
      </c>
      <c r="AP654" s="504">
        <v>10104</v>
      </c>
      <c r="AQ654" s="504">
        <v>-1052</v>
      </c>
      <c r="AR654" s="504">
        <v>0</v>
      </c>
      <c r="AS654" s="504">
        <v>0</v>
      </c>
      <c r="AT654" s="504">
        <v>-5449</v>
      </c>
      <c r="AU654" s="504">
        <v>-36</v>
      </c>
      <c r="AV654" s="506">
        <v>3568</v>
      </c>
    </row>
    <row r="655" spans="39:48" x14ac:dyDescent="0.25">
      <c r="AM655" s="485" t="s">
        <v>481</v>
      </c>
      <c r="AN655" s="486" t="s">
        <v>482</v>
      </c>
      <c r="AO655" s="504">
        <v>476</v>
      </c>
      <c r="AP655" s="504">
        <v>17912</v>
      </c>
      <c r="AQ655" s="504">
        <v>-1497</v>
      </c>
      <c r="AR655" s="504">
        <v>0</v>
      </c>
      <c r="AS655" s="504">
        <v>0</v>
      </c>
      <c r="AT655" s="504">
        <v>-7753</v>
      </c>
      <c r="AU655" s="504">
        <v>-63</v>
      </c>
      <c r="AV655" s="506">
        <v>8600</v>
      </c>
    </row>
    <row r="656" spans="39:48" x14ac:dyDescent="0.25">
      <c r="AM656" s="485" t="s">
        <v>483</v>
      </c>
      <c r="AN656" s="486" t="s">
        <v>484</v>
      </c>
      <c r="AO656" s="504">
        <v>2919</v>
      </c>
      <c r="AP656" s="504">
        <v>18319</v>
      </c>
      <c r="AQ656" s="504">
        <v>-1249</v>
      </c>
      <c r="AR656" s="504">
        <v>0</v>
      </c>
      <c r="AS656" s="504">
        <v>0</v>
      </c>
      <c r="AT656" s="504">
        <v>-6469</v>
      </c>
      <c r="AU656" s="504">
        <v>0</v>
      </c>
      <c r="AV656" s="506">
        <v>10601</v>
      </c>
    </row>
    <row r="657" spans="39:48" x14ac:dyDescent="0.25">
      <c r="AM657" s="485" t="s">
        <v>485</v>
      </c>
      <c r="AN657" s="486" t="s">
        <v>486</v>
      </c>
      <c r="AO657" s="504">
        <v>829</v>
      </c>
      <c r="AP657" s="504">
        <v>14097</v>
      </c>
      <c r="AQ657" s="504">
        <v>-1227</v>
      </c>
      <c r="AR657" s="504">
        <v>0</v>
      </c>
      <c r="AS657" s="504">
        <v>0</v>
      </c>
      <c r="AT657" s="504">
        <v>-6355</v>
      </c>
      <c r="AU657" s="504">
        <v>1</v>
      </c>
      <c r="AV657" s="506">
        <v>6516</v>
      </c>
    </row>
    <row r="658" spans="39:48" x14ac:dyDescent="0.25">
      <c r="AM658" s="485" t="s">
        <v>487</v>
      </c>
      <c r="AN658" s="486" t="s">
        <v>488</v>
      </c>
      <c r="AO658" s="504">
        <v>823</v>
      </c>
      <c r="AP658" s="504">
        <v>16279</v>
      </c>
      <c r="AQ658" s="504">
        <v>-1187</v>
      </c>
      <c r="AR658" s="504">
        <v>0</v>
      </c>
      <c r="AS658" s="504">
        <v>0</v>
      </c>
      <c r="AT658" s="504">
        <v>-6147</v>
      </c>
      <c r="AU658" s="504">
        <v>33</v>
      </c>
      <c r="AV658" s="506">
        <v>8978</v>
      </c>
    </row>
    <row r="659" spans="39:48" x14ac:dyDescent="0.25">
      <c r="AM659" s="485" t="s">
        <v>489</v>
      </c>
      <c r="AN659" s="486" t="s">
        <v>490</v>
      </c>
      <c r="AO659" s="504">
        <v>1829</v>
      </c>
      <c r="AP659" s="504">
        <v>18779</v>
      </c>
      <c r="AQ659" s="504">
        <v>-1173</v>
      </c>
      <c r="AR659" s="504">
        <v>0</v>
      </c>
      <c r="AS659" s="504">
        <v>0</v>
      </c>
      <c r="AT659" s="504">
        <v>-6074</v>
      </c>
      <c r="AU659" s="504">
        <v>-198</v>
      </c>
      <c r="AV659" s="506">
        <v>11334</v>
      </c>
    </row>
    <row r="660" spans="39:48" x14ac:dyDescent="0.25">
      <c r="AM660" s="485" t="s">
        <v>491</v>
      </c>
      <c r="AN660" s="486" t="s">
        <v>492</v>
      </c>
      <c r="AO660" s="504">
        <v>0</v>
      </c>
      <c r="AP660" s="504">
        <v>11912</v>
      </c>
      <c r="AQ660" s="504">
        <v>-1167</v>
      </c>
      <c r="AR660" s="504">
        <v>0</v>
      </c>
      <c r="AS660" s="504">
        <v>0</v>
      </c>
      <c r="AT660" s="504">
        <v>-6046</v>
      </c>
      <c r="AU660" s="504">
        <v>-38</v>
      </c>
      <c r="AV660" s="506">
        <v>4661</v>
      </c>
    </row>
    <row r="661" spans="39:48" x14ac:dyDescent="0.25">
      <c r="AM661" s="485" t="s">
        <v>493</v>
      </c>
      <c r="AN661" s="486" t="s">
        <v>494</v>
      </c>
      <c r="AO661" s="504">
        <v>1004</v>
      </c>
      <c r="AP661" s="504">
        <v>12264</v>
      </c>
      <c r="AQ661" s="504">
        <v>-874</v>
      </c>
      <c r="AR661" s="504">
        <v>0</v>
      </c>
      <c r="AS661" s="504">
        <v>0</v>
      </c>
      <c r="AT661" s="504">
        <v>-4528</v>
      </c>
      <c r="AU661" s="504">
        <v>0</v>
      </c>
      <c r="AV661" s="506">
        <v>6862</v>
      </c>
    </row>
    <row r="662" spans="39:48" x14ac:dyDescent="0.25">
      <c r="AM662" s="485" t="s">
        <v>495</v>
      </c>
      <c r="AN662" s="486" t="s">
        <v>496</v>
      </c>
      <c r="AO662" s="504">
        <v>0</v>
      </c>
      <c r="AP662" s="504">
        <v>15270</v>
      </c>
      <c r="AQ662" s="504">
        <v>-1241</v>
      </c>
      <c r="AR662" s="504">
        <v>0</v>
      </c>
      <c r="AS662" s="504">
        <v>0</v>
      </c>
      <c r="AT662" s="504">
        <v>-6427</v>
      </c>
      <c r="AU662" s="504">
        <v>-203</v>
      </c>
      <c r="AV662" s="506">
        <v>7399</v>
      </c>
    </row>
    <row r="663" spans="39:48" x14ac:dyDescent="0.25">
      <c r="AM663" s="485" t="s">
        <v>497</v>
      </c>
      <c r="AN663" s="486" t="s">
        <v>498</v>
      </c>
      <c r="AO663" s="504">
        <v>1201</v>
      </c>
      <c r="AP663" s="504">
        <v>15395</v>
      </c>
      <c r="AQ663" s="504">
        <v>-1086</v>
      </c>
      <c r="AR663" s="504">
        <v>0</v>
      </c>
      <c r="AS663" s="504">
        <v>0</v>
      </c>
      <c r="AT663" s="504">
        <v>-5627</v>
      </c>
      <c r="AU663" s="504">
        <v>-174</v>
      </c>
      <c r="AV663" s="506">
        <v>8508</v>
      </c>
    </row>
    <row r="664" spans="39:48" x14ac:dyDescent="0.25">
      <c r="AM664" s="485" t="s">
        <v>499</v>
      </c>
      <c r="AN664" s="486" t="s">
        <v>500</v>
      </c>
      <c r="AO664" s="504">
        <v>3883</v>
      </c>
      <c r="AP664" s="504">
        <v>206135</v>
      </c>
      <c r="AQ664" s="504">
        <v>-12743</v>
      </c>
      <c r="AR664" s="504">
        <v>0</v>
      </c>
      <c r="AS664" s="504">
        <v>0</v>
      </c>
      <c r="AT664" s="504">
        <v>-66013</v>
      </c>
      <c r="AU664" s="504">
        <v>-1418</v>
      </c>
      <c r="AV664" s="506">
        <v>125961</v>
      </c>
    </row>
    <row r="665" spans="39:48" x14ac:dyDescent="0.25">
      <c r="AM665" s="485" t="s">
        <v>501</v>
      </c>
      <c r="AN665" s="486" t="s">
        <v>502</v>
      </c>
      <c r="AO665" s="504">
        <v>0</v>
      </c>
      <c r="AP665" s="504">
        <v>191802</v>
      </c>
      <c r="AQ665" s="504">
        <v>-20075</v>
      </c>
      <c r="AR665" s="504">
        <v>0</v>
      </c>
      <c r="AS665" s="504">
        <v>0</v>
      </c>
      <c r="AT665" s="504">
        <v>-103997</v>
      </c>
      <c r="AU665" s="504">
        <v>-500</v>
      </c>
      <c r="AV665" s="506">
        <v>67230</v>
      </c>
    </row>
    <row r="666" spans="39:48" x14ac:dyDescent="0.25">
      <c r="AM666" s="485" t="s">
        <v>503</v>
      </c>
      <c r="AN666" s="486" t="s">
        <v>504</v>
      </c>
      <c r="AO666" s="504">
        <v>526</v>
      </c>
      <c r="AP666" s="504">
        <v>112657</v>
      </c>
      <c r="AQ666" s="504">
        <v>-9274</v>
      </c>
      <c r="AR666" s="504">
        <v>0</v>
      </c>
      <c r="AS666" s="504">
        <v>0</v>
      </c>
      <c r="AT666" s="504">
        <v>-48044</v>
      </c>
      <c r="AU666" s="504">
        <v>-957</v>
      </c>
      <c r="AV666" s="506">
        <v>54382</v>
      </c>
    </row>
    <row r="667" spans="39:48" x14ac:dyDescent="0.25">
      <c r="AM667" s="485" t="s">
        <v>505</v>
      </c>
      <c r="AN667" s="486" t="s">
        <v>506</v>
      </c>
      <c r="AO667" s="504">
        <v>1023</v>
      </c>
      <c r="AP667" s="504">
        <v>105907</v>
      </c>
      <c r="AQ667" s="504">
        <v>-7894</v>
      </c>
      <c r="AR667" s="504">
        <v>0</v>
      </c>
      <c r="AS667" s="504">
        <v>0</v>
      </c>
      <c r="AT667" s="504">
        <v>-40896</v>
      </c>
      <c r="AU667" s="504">
        <v>-170</v>
      </c>
      <c r="AV667" s="506">
        <v>56946</v>
      </c>
    </row>
    <row r="668" spans="39:48" x14ac:dyDescent="0.25">
      <c r="AM668" s="485" t="s">
        <v>507</v>
      </c>
      <c r="AN668" s="486" t="s">
        <v>508</v>
      </c>
      <c r="AO668" s="504">
        <v>795</v>
      </c>
      <c r="AP668" s="504">
        <v>111030</v>
      </c>
      <c r="AQ668" s="504">
        <v>-7810</v>
      </c>
      <c r="AR668" s="504">
        <v>0</v>
      </c>
      <c r="AS668" s="504">
        <v>0</v>
      </c>
      <c r="AT668" s="504">
        <v>-40461</v>
      </c>
      <c r="AU668" s="504">
        <v>-416</v>
      </c>
      <c r="AV668" s="506">
        <v>62344</v>
      </c>
    </row>
    <row r="669" spans="39:48" x14ac:dyDescent="0.25">
      <c r="AM669" s="485" t="s">
        <v>509</v>
      </c>
      <c r="AN669" s="486" t="s">
        <v>1237</v>
      </c>
      <c r="AO669" s="504">
        <v>197</v>
      </c>
      <c r="AP669" s="504">
        <v>148680</v>
      </c>
      <c r="AQ669" s="504">
        <v>-11044</v>
      </c>
      <c r="AR669" s="504">
        <v>0</v>
      </c>
      <c r="AS669" s="504">
        <v>0</v>
      </c>
      <c r="AT669" s="504">
        <v>-57214</v>
      </c>
      <c r="AU669" s="504">
        <v>0</v>
      </c>
      <c r="AV669" s="506">
        <v>80422</v>
      </c>
    </row>
    <row r="670" spans="39:48" x14ac:dyDescent="0.25">
      <c r="AM670" s="485" t="s">
        <v>511</v>
      </c>
      <c r="AN670" s="486" t="s">
        <v>1238</v>
      </c>
      <c r="AO670" s="504">
        <v>0</v>
      </c>
      <c r="AP670" s="504">
        <v>709957</v>
      </c>
      <c r="AQ670" s="504">
        <v>-36602</v>
      </c>
      <c r="AR670" s="504">
        <v>0</v>
      </c>
      <c r="AS670" s="504">
        <v>0</v>
      </c>
      <c r="AT670" s="504">
        <v>-189610</v>
      </c>
      <c r="AU670" s="504">
        <v>-1692</v>
      </c>
      <c r="AV670" s="506">
        <v>482054</v>
      </c>
    </row>
    <row r="671" spans="39:48" x14ac:dyDescent="0.25">
      <c r="AM671" s="485" t="s">
        <v>513</v>
      </c>
      <c r="AN671" s="486" t="s">
        <v>514</v>
      </c>
      <c r="AO671" s="504">
        <v>599</v>
      </c>
      <c r="AP671" s="504">
        <v>13460</v>
      </c>
      <c r="AQ671" s="504">
        <v>-1242</v>
      </c>
      <c r="AR671" s="504">
        <v>0</v>
      </c>
      <c r="AS671" s="504">
        <v>0</v>
      </c>
      <c r="AT671" s="504">
        <v>-6434</v>
      </c>
      <c r="AU671" s="504">
        <v>-40</v>
      </c>
      <c r="AV671" s="506">
        <v>5744</v>
      </c>
    </row>
    <row r="672" spans="39:48" x14ac:dyDescent="0.25">
      <c r="AM672" s="485" t="s">
        <v>515</v>
      </c>
      <c r="AN672" s="486" t="s">
        <v>516</v>
      </c>
      <c r="AO672" s="504">
        <v>462</v>
      </c>
      <c r="AP672" s="504">
        <v>20016</v>
      </c>
      <c r="AQ672" s="504">
        <v>-1897</v>
      </c>
      <c r="AR672" s="504">
        <v>0</v>
      </c>
      <c r="AS672" s="504">
        <v>0</v>
      </c>
      <c r="AT672" s="504">
        <v>-9828</v>
      </c>
      <c r="AU672" s="504">
        <v>0</v>
      </c>
      <c r="AV672" s="506">
        <v>8291</v>
      </c>
    </row>
    <row r="673" spans="39:48" x14ac:dyDescent="0.25">
      <c r="AM673" s="485" t="s">
        <v>517</v>
      </c>
      <c r="AN673" s="486" t="s">
        <v>518</v>
      </c>
      <c r="AO673" s="504">
        <v>603</v>
      </c>
      <c r="AP673" s="504">
        <v>12157</v>
      </c>
      <c r="AQ673" s="504">
        <v>-1133</v>
      </c>
      <c r="AR673" s="504">
        <v>0</v>
      </c>
      <c r="AS673" s="504">
        <v>0</v>
      </c>
      <c r="AT673" s="504">
        <v>-5871</v>
      </c>
      <c r="AU673" s="504">
        <v>-60</v>
      </c>
      <c r="AV673" s="506">
        <v>5093</v>
      </c>
    </row>
    <row r="674" spans="39:48" x14ac:dyDescent="0.25">
      <c r="AM674" s="485" t="s">
        <v>519</v>
      </c>
      <c r="AN674" s="486" t="s">
        <v>520</v>
      </c>
      <c r="AO674" s="504">
        <v>1358</v>
      </c>
      <c r="AP674" s="504">
        <v>16481</v>
      </c>
      <c r="AQ674" s="504">
        <v>-1581</v>
      </c>
      <c r="AR674" s="504">
        <v>0</v>
      </c>
      <c r="AS674" s="504">
        <v>0</v>
      </c>
      <c r="AT674" s="504">
        <v>-8189</v>
      </c>
      <c r="AU674" s="504">
        <v>-117</v>
      </c>
      <c r="AV674" s="506">
        <v>6594</v>
      </c>
    </row>
    <row r="675" spans="39:48" x14ac:dyDescent="0.25">
      <c r="AM675" s="485" t="s">
        <v>521</v>
      </c>
      <c r="AN675" s="486" t="s">
        <v>522</v>
      </c>
      <c r="AO675" s="504">
        <v>183</v>
      </c>
      <c r="AP675" s="504">
        <v>12831</v>
      </c>
      <c r="AQ675" s="504">
        <v>-1272</v>
      </c>
      <c r="AR675" s="504">
        <v>0</v>
      </c>
      <c r="AS675" s="504">
        <v>0</v>
      </c>
      <c r="AT675" s="504">
        <v>-6590</v>
      </c>
      <c r="AU675" s="504">
        <v>-6</v>
      </c>
      <c r="AV675" s="506">
        <v>4963</v>
      </c>
    </row>
    <row r="676" spans="39:48" x14ac:dyDescent="0.25">
      <c r="AM676" s="485" t="s">
        <v>523</v>
      </c>
      <c r="AN676" s="486" t="s">
        <v>524</v>
      </c>
      <c r="AO676" s="504">
        <v>765</v>
      </c>
      <c r="AP676" s="504">
        <v>21065</v>
      </c>
      <c r="AQ676" s="504">
        <v>-1473</v>
      </c>
      <c r="AR676" s="504">
        <v>0</v>
      </c>
      <c r="AS676" s="504">
        <v>0</v>
      </c>
      <c r="AT676" s="504">
        <v>-7631</v>
      </c>
      <c r="AU676" s="504">
        <v>-82</v>
      </c>
      <c r="AV676" s="506">
        <v>11879</v>
      </c>
    </row>
    <row r="677" spans="39:48" x14ac:dyDescent="0.25">
      <c r="AM677" s="485" t="s">
        <v>525</v>
      </c>
      <c r="AN677" s="486" t="s">
        <v>526</v>
      </c>
      <c r="AO677" s="504">
        <v>2598</v>
      </c>
      <c r="AP677" s="504">
        <v>16123</v>
      </c>
      <c r="AQ677" s="504">
        <v>-977</v>
      </c>
      <c r="AR677" s="504">
        <v>0</v>
      </c>
      <c r="AS677" s="504">
        <v>0</v>
      </c>
      <c r="AT677" s="504">
        <v>-5064</v>
      </c>
      <c r="AU677" s="504">
        <v>0</v>
      </c>
      <c r="AV677" s="506">
        <v>10082</v>
      </c>
    </row>
    <row r="678" spans="39:48" x14ac:dyDescent="0.25">
      <c r="AM678" s="485" t="s">
        <v>527</v>
      </c>
      <c r="AN678" s="486" t="s">
        <v>528</v>
      </c>
      <c r="AO678" s="504">
        <v>1144</v>
      </c>
      <c r="AP678" s="504">
        <v>18798</v>
      </c>
      <c r="AQ678" s="504">
        <v>-1546</v>
      </c>
      <c r="AR678" s="504">
        <v>0</v>
      </c>
      <c r="AS678" s="504">
        <v>0</v>
      </c>
      <c r="AT678" s="504">
        <v>-8006</v>
      </c>
      <c r="AU678" s="504">
        <v>66</v>
      </c>
      <c r="AV678" s="506">
        <v>9311</v>
      </c>
    </row>
    <row r="679" spans="39:48" x14ac:dyDescent="0.25">
      <c r="AM679" s="485" t="s">
        <v>529</v>
      </c>
      <c r="AN679" s="486" t="s">
        <v>530</v>
      </c>
      <c r="AO679" s="504">
        <v>548</v>
      </c>
      <c r="AP679" s="504">
        <v>17634</v>
      </c>
      <c r="AQ679" s="504">
        <v>-1764</v>
      </c>
      <c r="AR679" s="504">
        <v>0</v>
      </c>
      <c r="AS679" s="504">
        <v>0</v>
      </c>
      <c r="AT679" s="504">
        <v>-9136</v>
      </c>
      <c r="AU679" s="504">
        <v>28</v>
      </c>
      <c r="AV679" s="506">
        <v>6762</v>
      </c>
    </row>
    <row r="680" spans="39:48" x14ac:dyDescent="0.25">
      <c r="AM680" s="485" t="s">
        <v>531</v>
      </c>
      <c r="AN680" s="486" t="s">
        <v>532</v>
      </c>
      <c r="AO680" s="504">
        <v>470</v>
      </c>
      <c r="AP680" s="504">
        <v>21172</v>
      </c>
      <c r="AQ680" s="504">
        <v>-2015</v>
      </c>
      <c r="AR680" s="504">
        <v>0</v>
      </c>
      <c r="AS680" s="504">
        <v>0</v>
      </c>
      <c r="AT680" s="504">
        <v>-10437</v>
      </c>
      <c r="AU680" s="504">
        <v>-75</v>
      </c>
      <c r="AV680" s="506">
        <v>8645</v>
      </c>
    </row>
    <row r="681" spans="39:48" x14ac:dyDescent="0.25">
      <c r="AM681" s="485" t="s">
        <v>533</v>
      </c>
      <c r="AN681" s="486" t="s">
        <v>534</v>
      </c>
      <c r="AO681" s="504">
        <v>1420</v>
      </c>
      <c r="AP681" s="504">
        <v>14375</v>
      </c>
      <c r="AQ681" s="504">
        <v>-1012</v>
      </c>
      <c r="AR681" s="504">
        <v>0</v>
      </c>
      <c r="AS681" s="504">
        <v>0</v>
      </c>
      <c r="AT681" s="504">
        <v>-5241</v>
      </c>
      <c r="AU681" s="504">
        <v>-30</v>
      </c>
      <c r="AV681" s="506">
        <v>8092</v>
      </c>
    </row>
    <row r="682" spans="39:48" x14ac:dyDescent="0.25">
      <c r="AM682" s="485" t="s">
        <v>535</v>
      </c>
      <c r="AN682" s="486" t="s">
        <v>536</v>
      </c>
      <c r="AO682" s="504">
        <v>1197</v>
      </c>
      <c r="AP682" s="504">
        <v>13370</v>
      </c>
      <c r="AQ682" s="504">
        <v>-1102</v>
      </c>
      <c r="AR682" s="504">
        <v>0</v>
      </c>
      <c r="AS682" s="504">
        <v>0</v>
      </c>
      <c r="AT682" s="504">
        <v>-5711</v>
      </c>
      <c r="AU682" s="504">
        <v>-23</v>
      </c>
      <c r="AV682" s="506">
        <v>6534</v>
      </c>
    </row>
    <row r="683" spans="39:48" x14ac:dyDescent="0.25">
      <c r="AM683" s="485" t="s">
        <v>537</v>
      </c>
      <c r="AN683" s="486" t="s">
        <v>538</v>
      </c>
      <c r="AO683" s="504">
        <v>47</v>
      </c>
      <c r="AP683" s="504">
        <v>106189</v>
      </c>
      <c r="AQ683" s="504">
        <v>-9945</v>
      </c>
      <c r="AR683" s="504">
        <v>0</v>
      </c>
      <c r="AS683" s="504">
        <v>0</v>
      </c>
      <c r="AT683" s="504">
        <v>-51520</v>
      </c>
      <c r="AU683" s="504">
        <v>379</v>
      </c>
      <c r="AV683" s="506">
        <v>45103</v>
      </c>
    </row>
    <row r="684" spans="39:48" x14ac:dyDescent="0.25">
      <c r="AM684" s="485" t="s">
        <v>539</v>
      </c>
      <c r="AN684" s="486" t="s">
        <v>540</v>
      </c>
      <c r="AO684" s="504">
        <v>0</v>
      </c>
      <c r="AP684" s="504">
        <v>116012</v>
      </c>
      <c r="AQ684" s="504">
        <v>-10479</v>
      </c>
      <c r="AR684" s="504">
        <v>0</v>
      </c>
      <c r="AS684" s="504">
        <v>0</v>
      </c>
      <c r="AT684" s="504">
        <v>-54284</v>
      </c>
      <c r="AU684" s="504">
        <v>-38</v>
      </c>
      <c r="AV684" s="506">
        <v>51212</v>
      </c>
    </row>
    <row r="685" spans="39:48" x14ac:dyDescent="0.25">
      <c r="AM685" s="485" t="s">
        <v>541</v>
      </c>
      <c r="AN685" s="486" t="s">
        <v>1239</v>
      </c>
      <c r="AO685" s="504">
        <v>0</v>
      </c>
      <c r="AP685" s="504">
        <v>601883</v>
      </c>
      <c r="AQ685" s="504">
        <v>-36044</v>
      </c>
      <c r="AR685" s="504">
        <v>0</v>
      </c>
      <c r="AS685" s="504">
        <v>0</v>
      </c>
      <c r="AT685" s="504">
        <v>-186722</v>
      </c>
      <c r="AU685" s="504">
        <v>-2608</v>
      </c>
      <c r="AV685" s="506">
        <v>376509</v>
      </c>
    </row>
    <row r="686" spans="39:48" x14ac:dyDescent="0.25">
      <c r="AM686" s="485" t="s">
        <v>543</v>
      </c>
      <c r="AN686" s="486" t="s">
        <v>544</v>
      </c>
      <c r="AO686" s="504">
        <v>30</v>
      </c>
      <c r="AP686" s="504">
        <v>17125</v>
      </c>
      <c r="AQ686" s="504">
        <v>-1836</v>
      </c>
      <c r="AR686" s="504">
        <v>0</v>
      </c>
      <c r="AS686" s="504">
        <v>0</v>
      </c>
      <c r="AT686" s="504">
        <v>-9513</v>
      </c>
      <c r="AU686" s="504">
        <v>-33</v>
      </c>
      <c r="AV686" s="506">
        <v>5742</v>
      </c>
    </row>
    <row r="687" spans="39:48" x14ac:dyDescent="0.25">
      <c r="AM687" s="485" t="s">
        <v>545</v>
      </c>
      <c r="AN687" s="486" t="s">
        <v>546</v>
      </c>
      <c r="AO687" s="504">
        <v>535</v>
      </c>
      <c r="AP687" s="504">
        <v>14241</v>
      </c>
      <c r="AQ687" s="504">
        <v>-1245</v>
      </c>
      <c r="AR687" s="504">
        <v>0</v>
      </c>
      <c r="AS687" s="504">
        <v>0</v>
      </c>
      <c r="AT687" s="504">
        <v>-6452</v>
      </c>
      <c r="AU687" s="504">
        <v>-49</v>
      </c>
      <c r="AV687" s="506">
        <v>6495</v>
      </c>
    </row>
    <row r="688" spans="39:48" x14ac:dyDescent="0.25">
      <c r="AM688" s="485" t="s">
        <v>547</v>
      </c>
      <c r="AN688" s="486" t="s">
        <v>548</v>
      </c>
      <c r="AO688" s="504">
        <v>134</v>
      </c>
      <c r="AP688" s="504">
        <v>9875</v>
      </c>
      <c r="AQ688" s="504">
        <v>-840</v>
      </c>
      <c r="AR688" s="504">
        <v>0</v>
      </c>
      <c r="AS688" s="504">
        <v>0</v>
      </c>
      <c r="AT688" s="504">
        <v>-4349</v>
      </c>
      <c r="AU688" s="504">
        <v>0</v>
      </c>
      <c r="AV688" s="506">
        <v>4686</v>
      </c>
    </row>
    <row r="689" spans="39:48" x14ac:dyDescent="0.25">
      <c r="AM689" s="485" t="s">
        <v>549</v>
      </c>
      <c r="AN689" s="486" t="s">
        <v>550</v>
      </c>
      <c r="AO689" s="504">
        <v>0</v>
      </c>
      <c r="AP689" s="504">
        <v>13916</v>
      </c>
      <c r="AQ689" s="504">
        <v>-1491</v>
      </c>
      <c r="AR689" s="504">
        <v>0</v>
      </c>
      <c r="AS689" s="504">
        <v>0</v>
      </c>
      <c r="AT689" s="504">
        <v>-7725</v>
      </c>
      <c r="AU689" s="504">
        <v>49</v>
      </c>
      <c r="AV689" s="506">
        <v>4749</v>
      </c>
    </row>
    <row r="690" spans="39:48" x14ac:dyDescent="0.25">
      <c r="AM690" s="485" t="s">
        <v>551</v>
      </c>
      <c r="AN690" s="486" t="s">
        <v>552</v>
      </c>
      <c r="AO690" s="504">
        <v>260</v>
      </c>
      <c r="AP690" s="504">
        <v>21737</v>
      </c>
      <c r="AQ690" s="504">
        <v>-2342</v>
      </c>
      <c r="AR690" s="504">
        <v>0</v>
      </c>
      <c r="AS690" s="504">
        <v>0</v>
      </c>
      <c r="AT690" s="504">
        <v>-12130</v>
      </c>
      <c r="AU690" s="504">
        <v>-21</v>
      </c>
      <c r="AV690" s="506">
        <v>7245</v>
      </c>
    </row>
    <row r="691" spans="39:48" x14ac:dyDescent="0.25">
      <c r="AM691" s="485" t="s">
        <v>553</v>
      </c>
      <c r="AN691" s="486" t="s">
        <v>554</v>
      </c>
      <c r="AO691" s="504">
        <v>178</v>
      </c>
      <c r="AP691" s="504">
        <v>16109</v>
      </c>
      <c r="AQ691" s="504">
        <v>-1644</v>
      </c>
      <c r="AR691" s="504">
        <v>0</v>
      </c>
      <c r="AS691" s="504">
        <v>0</v>
      </c>
      <c r="AT691" s="504">
        <v>-8519</v>
      </c>
      <c r="AU691" s="504">
        <v>-130</v>
      </c>
      <c r="AV691" s="506">
        <v>5816</v>
      </c>
    </row>
    <row r="692" spans="39:48" x14ac:dyDescent="0.25">
      <c r="AM692" s="485" t="s">
        <v>555</v>
      </c>
      <c r="AN692" s="486" t="s">
        <v>556</v>
      </c>
      <c r="AO692" s="504">
        <v>47</v>
      </c>
      <c r="AP692" s="504">
        <v>24503</v>
      </c>
      <c r="AQ692" s="504">
        <v>-2483</v>
      </c>
      <c r="AR692" s="504">
        <v>0</v>
      </c>
      <c r="AS692" s="504">
        <v>0</v>
      </c>
      <c r="AT692" s="504">
        <v>-12862</v>
      </c>
      <c r="AU692" s="504">
        <v>-233</v>
      </c>
      <c r="AV692" s="506">
        <v>8926</v>
      </c>
    </row>
    <row r="693" spans="39:48" x14ac:dyDescent="0.25">
      <c r="AM693" s="485" t="s">
        <v>557</v>
      </c>
      <c r="AN693" s="486" t="s">
        <v>558</v>
      </c>
      <c r="AO693" s="504">
        <v>305</v>
      </c>
      <c r="AP693" s="504">
        <v>6609</v>
      </c>
      <c r="AQ693" s="504">
        <v>-564</v>
      </c>
      <c r="AR693" s="504">
        <v>0</v>
      </c>
      <c r="AS693" s="504">
        <v>0</v>
      </c>
      <c r="AT693" s="504">
        <v>-2922</v>
      </c>
      <c r="AU693" s="504">
        <v>-37</v>
      </c>
      <c r="AV693" s="506">
        <v>3086</v>
      </c>
    </row>
    <row r="694" spans="39:48" x14ac:dyDescent="0.25">
      <c r="AM694" s="485" t="s">
        <v>559</v>
      </c>
      <c r="AN694" s="486" t="s">
        <v>560</v>
      </c>
      <c r="AO694" s="504">
        <v>47</v>
      </c>
      <c r="AP694" s="504">
        <v>10853</v>
      </c>
      <c r="AQ694" s="504">
        <v>-957</v>
      </c>
      <c r="AR694" s="504">
        <v>0</v>
      </c>
      <c r="AS694" s="504">
        <v>0</v>
      </c>
      <c r="AT694" s="504">
        <v>-4956</v>
      </c>
      <c r="AU694" s="504">
        <v>0</v>
      </c>
      <c r="AV694" s="506">
        <v>4940</v>
      </c>
    </row>
    <row r="695" spans="39:48" x14ac:dyDescent="0.25">
      <c r="AM695" s="485" t="s">
        <v>561</v>
      </c>
      <c r="AN695" s="486" t="s">
        <v>562</v>
      </c>
      <c r="AO695" s="504">
        <v>206</v>
      </c>
      <c r="AP695" s="504">
        <v>13962</v>
      </c>
      <c r="AQ695" s="504">
        <v>-1129</v>
      </c>
      <c r="AR695" s="504">
        <v>0</v>
      </c>
      <c r="AS695" s="504">
        <v>0</v>
      </c>
      <c r="AT695" s="504">
        <v>-5851</v>
      </c>
      <c r="AU695" s="504">
        <v>-29</v>
      </c>
      <c r="AV695" s="506">
        <v>6953</v>
      </c>
    </row>
    <row r="696" spans="39:48" x14ac:dyDescent="0.25">
      <c r="AM696" s="485" t="s">
        <v>563</v>
      </c>
      <c r="AN696" s="486" t="s">
        <v>564</v>
      </c>
      <c r="AO696" s="504">
        <v>413</v>
      </c>
      <c r="AP696" s="504">
        <v>15838</v>
      </c>
      <c r="AQ696" s="504">
        <v>-1469</v>
      </c>
      <c r="AR696" s="504">
        <v>0</v>
      </c>
      <c r="AS696" s="504">
        <v>0</v>
      </c>
      <c r="AT696" s="504">
        <v>-7612</v>
      </c>
      <c r="AU696" s="504">
        <v>-21</v>
      </c>
      <c r="AV696" s="506">
        <v>6736</v>
      </c>
    </row>
    <row r="697" spans="39:48" x14ac:dyDescent="0.25">
      <c r="AM697" s="485" t="s">
        <v>565</v>
      </c>
      <c r="AN697" s="486" t="s">
        <v>566</v>
      </c>
      <c r="AO697" s="504">
        <v>152</v>
      </c>
      <c r="AP697" s="504">
        <v>15146</v>
      </c>
      <c r="AQ697" s="504">
        <v>-1446</v>
      </c>
      <c r="AR697" s="504">
        <v>0</v>
      </c>
      <c r="AS697" s="504">
        <v>0</v>
      </c>
      <c r="AT697" s="504">
        <v>-7493</v>
      </c>
      <c r="AU697" s="504">
        <v>-19</v>
      </c>
      <c r="AV697" s="506">
        <v>6188</v>
      </c>
    </row>
    <row r="698" spans="39:48" x14ac:dyDescent="0.25">
      <c r="AM698" s="485" t="s">
        <v>567</v>
      </c>
      <c r="AN698" s="486" t="s">
        <v>1240</v>
      </c>
      <c r="AO698" s="504">
        <v>0</v>
      </c>
      <c r="AP698" s="504">
        <v>231250</v>
      </c>
      <c r="AQ698" s="504">
        <v>-24545</v>
      </c>
      <c r="AR698" s="504">
        <v>0</v>
      </c>
      <c r="AS698" s="504">
        <v>0</v>
      </c>
      <c r="AT698" s="504">
        <v>-127155</v>
      </c>
      <c r="AU698" s="504">
        <v>-1500</v>
      </c>
      <c r="AV698" s="506">
        <v>78050</v>
      </c>
    </row>
    <row r="699" spans="39:48" x14ac:dyDescent="0.25">
      <c r="AM699" s="485" t="s">
        <v>569</v>
      </c>
      <c r="AN699" s="486" t="s">
        <v>570</v>
      </c>
      <c r="AO699" s="504">
        <v>467</v>
      </c>
      <c r="AP699" s="504">
        <v>23587</v>
      </c>
      <c r="AQ699" s="504">
        <v>-829</v>
      </c>
      <c r="AR699" s="504">
        <v>0</v>
      </c>
      <c r="AS699" s="504">
        <v>0</v>
      </c>
      <c r="AT699" s="504">
        <v>-4296</v>
      </c>
      <c r="AU699" s="504">
        <v>0</v>
      </c>
      <c r="AV699" s="506">
        <v>18462</v>
      </c>
    </row>
    <row r="700" spans="39:48" x14ac:dyDescent="0.25">
      <c r="AM700" s="485" t="s">
        <v>571</v>
      </c>
      <c r="AN700" s="486" t="s">
        <v>572</v>
      </c>
      <c r="AO700" s="504">
        <v>0</v>
      </c>
      <c r="AP700" s="504">
        <v>281031</v>
      </c>
      <c r="AQ700" s="504">
        <v>-12822</v>
      </c>
      <c r="AR700" s="504">
        <v>0</v>
      </c>
      <c r="AS700" s="504">
        <v>0</v>
      </c>
      <c r="AT700" s="504">
        <v>-66423</v>
      </c>
      <c r="AU700" s="504">
        <v>-738</v>
      </c>
      <c r="AV700" s="506">
        <v>201048</v>
      </c>
    </row>
    <row r="701" spans="39:48" x14ac:dyDescent="0.25">
      <c r="AM701" s="485" t="s">
        <v>573</v>
      </c>
      <c r="AN701" s="486" t="s">
        <v>574</v>
      </c>
      <c r="AO701" s="504">
        <v>1826</v>
      </c>
      <c r="AP701" s="504">
        <v>10943</v>
      </c>
      <c r="AQ701" s="504">
        <v>-885</v>
      </c>
      <c r="AR701" s="504">
        <v>0</v>
      </c>
      <c r="AS701" s="504">
        <v>0</v>
      </c>
      <c r="AT701" s="504">
        <v>-4586</v>
      </c>
      <c r="AU701" s="504">
        <v>25</v>
      </c>
      <c r="AV701" s="506">
        <v>5496</v>
      </c>
    </row>
    <row r="702" spans="39:48" x14ac:dyDescent="0.25">
      <c r="AM702" s="485" t="s">
        <v>575</v>
      </c>
      <c r="AN702" s="486" t="s">
        <v>576</v>
      </c>
      <c r="AO702" s="504">
        <v>2140</v>
      </c>
      <c r="AP702" s="504">
        <v>19005</v>
      </c>
      <c r="AQ702" s="504">
        <v>-1808</v>
      </c>
      <c r="AR702" s="504">
        <v>0</v>
      </c>
      <c r="AS702" s="504">
        <v>0</v>
      </c>
      <c r="AT702" s="504">
        <v>-9367</v>
      </c>
      <c r="AU702" s="504">
        <v>-103</v>
      </c>
      <c r="AV702" s="506">
        <v>7726</v>
      </c>
    </row>
    <row r="703" spans="39:48" x14ac:dyDescent="0.25">
      <c r="AM703" s="485" t="s">
        <v>577</v>
      </c>
      <c r="AN703" s="486" t="s">
        <v>578</v>
      </c>
      <c r="AO703" s="504">
        <v>945</v>
      </c>
      <c r="AP703" s="504">
        <v>10280</v>
      </c>
      <c r="AQ703" s="504">
        <v>-751</v>
      </c>
      <c r="AR703" s="504">
        <v>0</v>
      </c>
      <c r="AS703" s="504">
        <v>0</v>
      </c>
      <c r="AT703" s="504">
        <v>-3889</v>
      </c>
      <c r="AU703" s="504">
        <v>-30</v>
      </c>
      <c r="AV703" s="506">
        <v>5611</v>
      </c>
    </row>
    <row r="704" spans="39:48" x14ac:dyDescent="0.25">
      <c r="AM704" s="485" t="s">
        <v>579</v>
      </c>
      <c r="AN704" s="486" t="s">
        <v>580</v>
      </c>
      <c r="AO704" s="504">
        <v>1119</v>
      </c>
      <c r="AP704" s="504">
        <v>11098</v>
      </c>
      <c r="AQ704" s="504">
        <v>-1034</v>
      </c>
      <c r="AR704" s="504">
        <v>0</v>
      </c>
      <c r="AS704" s="504">
        <v>0</v>
      </c>
      <c r="AT704" s="504">
        <v>-5356</v>
      </c>
      <c r="AU704" s="504">
        <v>-24</v>
      </c>
      <c r="AV704" s="506">
        <v>4684</v>
      </c>
    </row>
    <row r="705" spans="39:48" x14ac:dyDescent="0.25">
      <c r="AM705" s="485" t="s">
        <v>581</v>
      </c>
      <c r="AN705" s="486" t="s">
        <v>582</v>
      </c>
      <c r="AO705" s="504">
        <v>354</v>
      </c>
      <c r="AP705" s="504">
        <v>6660</v>
      </c>
      <c r="AQ705" s="504">
        <v>-574</v>
      </c>
      <c r="AR705" s="504">
        <v>0</v>
      </c>
      <c r="AS705" s="504">
        <v>0</v>
      </c>
      <c r="AT705" s="504">
        <v>-2971</v>
      </c>
      <c r="AU705" s="504">
        <v>20</v>
      </c>
      <c r="AV705" s="506">
        <v>3135</v>
      </c>
    </row>
    <row r="706" spans="39:48" x14ac:dyDescent="0.25">
      <c r="AM706" s="485" t="s">
        <v>583</v>
      </c>
      <c r="AN706" s="486" t="s">
        <v>584</v>
      </c>
      <c r="AO706" s="504">
        <v>1021</v>
      </c>
      <c r="AP706" s="504">
        <v>12358</v>
      </c>
      <c r="AQ706" s="504">
        <v>-1015</v>
      </c>
      <c r="AR706" s="504">
        <v>0</v>
      </c>
      <c r="AS706" s="504">
        <v>0</v>
      </c>
      <c r="AT706" s="504">
        <v>-5259</v>
      </c>
      <c r="AU706" s="504">
        <v>10</v>
      </c>
      <c r="AV706" s="506">
        <v>6094</v>
      </c>
    </row>
    <row r="707" spans="39:48" x14ac:dyDescent="0.25">
      <c r="AM707" s="485" t="s">
        <v>585</v>
      </c>
      <c r="AN707" s="486" t="s">
        <v>586</v>
      </c>
      <c r="AO707" s="504">
        <v>0</v>
      </c>
      <c r="AP707" s="504">
        <v>7318</v>
      </c>
      <c r="AQ707" s="504">
        <v>-656</v>
      </c>
      <c r="AR707" s="504">
        <v>0</v>
      </c>
      <c r="AS707" s="504">
        <v>0</v>
      </c>
      <c r="AT707" s="504">
        <v>-3396</v>
      </c>
      <c r="AU707" s="504">
        <v>-14</v>
      </c>
      <c r="AV707" s="506">
        <v>3252</v>
      </c>
    </row>
    <row r="708" spans="39:48" x14ac:dyDescent="0.25">
      <c r="AM708" s="485" t="s">
        <v>587</v>
      </c>
      <c r="AN708" s="486" t="s">
        <v>588</v>
      </c>
      <c r="AO708" s="504">
        <v>0</v>
      </c>
      <c r="AP708" s="504">
        <v>351098</v>
      </c>
      <c r="AQ708" s="504">
        <v>-22446</v>
      </c>
      <c r="AR708" s="504">
        <v>0</v>
      </c>
      <c r="AS708" s="504">
        <v>0</v>
      </c>
      <c r="AT708" s="504">
        <v>-116277</v>
      </c>
      <c r="AU708" s="504">
        <v>-1706</v>
      </c>
      <c r="AV708" s="506">
        <v>210670</v>
      </c>
    </row>
    <row r="709" spans="39:48" x14ac:dyDescent="0.25">
      <c r="AM709" s="485" t="s">
        <v>589</v>
      </c>
      <c r="AN709" s="486" t="s">
        <v>590</v>
      </c>
      <c r="AO709" s="504">
        <v>229</v>
      </c>
      <c r="AP709" s="504">
        <v>9445</v>
      </c>
      <c r="AQ709" s="504">
        <v>-1025</v>
      </c>
      <c r="AR709" s="504">
        <v>0</v>
      </c>
      <c r="AS709" s="504">
        <v>0</v>
      </c>
      <c r="AT709" s="504">
        <v>-5310</v>
      </c>
      <c r="AU709" s="504">
        <v>-33</v>
      </c>
      <c r="AV709" s="506">
        <v>3077</v>
      </c>
    </row>
    <row r="710" spans="39:48" x14ac:dyDescent="0.25">
      <c r="AM710" s="485" t="s">
        <v>591</v>
      </c>
      <c r="AN710" s="486" t="s">
        <v>592</v>
      </c>
      <c r="AO710" s="504">
        <v>1068</v>
      </c>
      <c r="AP710" s="504">
        <v>20564</v>
      </c>
      <c r="AQ710" s="504">
        <v>-2414</v>
      </c>
      <c r="AR710" s="504">
        <v>0</v>
      </c>
      <c r="AS710" s="504">
        <v>0</v>
      </c>
      <c r="AT710" s="504">
        <v>-12506</v>
      </c>
      <c r="AU710" s="504">
        <v>-90</v>
      </c>
      <c r="AV710" s="506">
        <v>5554</v>
      </c>
    </row>
    <row r="711" spans="39:48" x14ac:dyDescent="0.25">
      <c r="AM711" s="485" t="s">
        <v>593</v>
      </c>
      <c r="AN711" s="486" t="s">
        <v>594</v>
      </c>
      <c r="AO711" s="504">
        <v>0</v>
      </c>
      <c r="AP711" s="504">
        <v>15084</v>
      </c>
      <c r="AQ711" s="504">
        <v>-1629</v>
      </c>
      <c r="AR711" s="504">
        <v>0</v>
      </c>
      <c r="AS711" s="504">
        <v>0</v>
      </c>
      <c r="AT711" s="504">
        <v>-8438</v>
      </c>
      <c r="AU711" s="504">
        <v>0</v>
      </c>
      <c r="AV711" s="506">
        <v>5017</v>
      </c>
    </row>
    <row r="712" spans="39:48" x14ac:dyDescent="0.25">
      <c r="AM712" s="485" t="s">
        <v>595</v>
      </c>
      <c r="AN712" s="486" t="s">
        <v>596</v>
      </c>
      <c r="AO712" s="504">
        <v>1650</v>
      </c>
      <c r="AP712" s="504">
        <v>13402</v>
      </c>
      <c r="AQ712" s="504">
        <v>-1208</v>
      </c>
      <c r="AR712" s="504">
        <v>0</v>
      </c>
      <c r="AS712" s="504">
        <v>0</v>
      </c>
      <c r="AT712" s="504">
        <v>-6258</v>
      </c>
      <c r="AU712" s="504">
        <v>0</v>
      </c>
      <c r="AV712" s="506">
        <v>5936</v>
      </c>
    </row>
    <row r="713" spans="39:48" x14ac:dyDescent="0.25">
      <c r="AM713" s="485" t="s">
        <v>597</v>
      </c>
      <c r="AN713" s="486" t="s">
        <v>598</v>
      </c>
      <c r="AO713" s="504">
        <v>463</v>
      </c>
      <c r="AP713" s="504">
        <v>12117</v>
      </c>
      <c r="AQ713" s="504">
        <v>-1247</v>
      </c>
      <c r="AR713" s="504">
        <v>0</v>
      </c>
      <c r="AS713" s="504">
        <v>0</v>
      </c>
      <c r="AT713" s="504">
        <v>-6462</v>
      </c>
      <c r="AU713" s="504">
        <v>22</v>
      </c>
      <c r="AV713" s="506">
        <v>4429</v>
      </c>
    </row>
    <row r="714" spans="39:48" x14ac:dyDescent="0.25">
      <c r="AM714" s="485" t="s">
        <v>599</v>
      </c>
      <c r="AN714" s="486" t="s">
        <v>600</v>
      </c>
      <c r="AO714" s="504">
        <v>943</v>
      </c>
      <c r="AP714" s="504">
        <v>15399</v>
      </c>
      <c r="AQ714" s="504">
        <v>-1500</v>
      </c>
      <c r="AR714" s="504">
        <v>0</v>
      </c>
      <c r="AS714" s="504">
        <v>0</v>
      </c>
      <c r="AT714" s="504">
        <v>-7773</v>
      </c>
      <c r="AU714" s="504">
        <v>-39</v>
      </c>
      <c r="AV714" s="506">
        <v>6087</v>
      </c>
    </row>
    <row r="715" spans="39:48" x14ac:dyDescent="0.25">
      <c r="AM715" s="485" t="s">
        <v>601</v>
      </c>
      <c r="AN715" s="486" t="s">
        <v>602</v>
      </c>
      <c r="AO715" s="504">
        <v>827</v>
      </c>
      <c r="AP715" s="504">
        <v>13030</v>
      </c>
      <c r="AQ715" s="504">
        <v>-1148</v>
      </c>
      <c r="AR715" s="504">
        <v>0</v>
      </c>
      <c r="AS715" s="504">
        <v>0</v>
      </c>
      <c r="AT715" s="504">
        <v>-5948</v>
      </c>
      <c r="AU715" s="504">
        <v>-133</v>
      </c>
      <c r="AV715" s="506">
        <v>5801</v>
      </c>
    </row>
    <row r="716" spans="39:48" x14ac:dyDescent="0.25">
      <c r="AM716" s="485" t="s">
        <v>603</v>
      </c>
      <c r="AN716" s="486" t="s">
        <v>604</v>
      </c>
      <c r="AO716" s="504">
        <v>0</v>
      </c>
      <c r="AP716" s="504">
        <v>456734</v>
      </c>
      <c r="AQ716" s="504">
        <v>-27346</v>
      </c>
      <c r="AR716" s="504">
        <v>0</v>
      </c>
      <c r="AS716" s="504">
        <v>0</v>
      </c>
      <c r="AT716" s="504">
        <v>-141663</v>
      </c>
      <c r="AU716" s="504">
        <v>-915</v>
      </c>
      <c r="AV716" s="506">
        <v>286809</v>
      </c>
    </row>
    <row r="717" spans="39:48" x14ac:dyDescent="0.25">
      <c r="AM717" s="485" t="s">
        <v>605</v>
      </c>
      <c r="AN717" s="486" t="s">
        <v>606</v>
      </c>
      <c r="AO717" s="504">
        <v>1846</v>
      </c>
      <c r="AP717" s="504">
        <v>14176</v>
      </c>
      <c r="AQ717" s="504">
        <v>-1598</v>
      </c>
      <c r="AR717" s="504">
        <v>0</v>
      </c>
      <c r="AS717" s="504">
        <v>0</v>
      </c>
      <c r="AT717" s="504">
        <v>-8276</v>
      </c>
      <c r="AU717" s="504">
        <v>15</v>
      </c>
      <c r="AV717" s="506">
        <v>4317</v>
      </c>
    </row>
    <row r="718" spans="39:48" x14ac:dyDescent="0.25">
      <c r="AM718" s="485" t="s">
        <v>607</v>
      </c>
      <c r="AN718" s="486" t="s">
        <v>608</v>
      </c>
      <c r="AO718" s="504">
        <v>2078</v>
      </c>
      <c r="AP718" s="504">
        <v>13985</v>
      </c>
      <c r="AQ718" s="504">
        <v>-1187</v>
      </c>
      <c r="AR718" s="504">
        <v>0</v>
      </c>
      <c r="AS718" s="504">
        <v>0</v>
      </c>
      <c r="AT718" s="504">
        <v>-6149</v>
      </c>
      <c r="AU718" s="504">
        <v>-20</v>
      </c>
      <c r="AV718" s="506">
        <v>6630</v>
      </c>
    </row>
    <row r="719" spans="39:48" x14ac:dyDescent="0.25">
      <c r="AM719" s="485" t="s">
        <v>609</v>
      </c>
      <c r="AN719" s="486" t="s">
        <v>610</v>
      </c>
      <c r="AO719" s="504">
        <v>215</v>
      </c>
      <c r="AP719" s="504">
        <v>13953</v>
      </c>
      <c r="AQ719" s="504">
        <v>-1585</v>
      </c>
      <c r="AR719" s="504">
        <v>0</v>
      </c>
      <c r="AS719" s="504">
        <v>0</v>
      </c>
      <c r="AT719" s="504">
        <v>-8209</v>
      </c>
      <c r="AU719" s="504">
        <v>-19</v>
      </c>
      <c r="AV719" s="506">
        <v>4140</v>
      </c>
    </row>
    <row r="720" spans="39:48" x14ac:dyDescent="0.25">
      <c r="AM720" s="485" t="s">
        <v>611</v>
      </c>
      <c r="AN720" s="486" t="s">
        <v>1241</v>
      </c>
      <c r="AO720" s="504">
        <v>1148</v>
      </c>
      <c r="AP720" s="504">
        <v>20326</v>
      </c>
      <c r="AQ720" s="504">
        <v>-2190</v>
      </c>
      <c r="AR720" s="504">
        <v>0</v>
      </c>
      <c r="AS720" s="504">
        <v>0</v>
      </c>
      <c r="AT720" s="504">
        <v>-11344</v>
      </c>
      <c r="AU720" s="504">
        <v>-125</v>
      </c>
      <c r="AV720" s="506">
        <v>6667</v>
      </c>
    </row>
    <row r="721" spans="39:48" x14ac:dyDescent="0.25">
      <c r="AM721" s="485" t="s">
        <v>613</v>
      </c>
      <c r="AN721" s="486" t="s">
        <v>614</v>
      </c>
      <c r="AO721" s="504">
        <v>1049</v>
      </c>
      <c r="AP721" s="504">
        <v>14215</v>
      </c>
      <c r="AQ721" s="504">
        <v>-1330</v>
      </c>
      <c r="AR721" s="504">
        <v>0</v>
      </c>
      <c r="AS721" s="504">
        <v>0</v>
      </c>
      <c r="AT721" s="504">
        <v>-6888</v>
      </c>
      <c r="AU721" s="504">
        <v>-40</v>
      </c>
      <c r="AV721" s="506">
        <v>5958</v>
      </c>
    </row>
    <row r="722" spans="39:48" x14ac:dyDescent="0.25">
      <c r="AM722" s="485" t="s">
        <v>615</v>
      </c>
      <c r="AN722" s="486" t="s">
        <v>616</v>
      </c>
      <c r="AO722" s="504">
        <v>0</v>
      </c>
      <c r="AP722" s="504">
        <v>22325</v>
      </c>
      <c r="AQ722" s="504">
        <v>-2375</v>
      </c>
      <c r="AR722" s="504">
        <v>0</v>
      </c>
      <c r="AS722" s="504">
        <v>0</v>
      </c>
      <c r="AT722" s="504">
        <v>-12301</v>
      </c>
      <c r="AU722" s="504">
        <v>-165</v>
      </c>
      <c r="AV722" s="506">
        <v>7484</v>
      </c>
    </row>
    <row r="723" spans="39:48" x14ac:dyDescent="0.25">
      <c r="AM723" s="485" t="s">
        <v>617</v>
      </c>
      <c r="AN723" s="486" t="s">
        <v>618</v>
      </c>
      <c r="AO723" s="504">
        <v>1847</v>
      </c>
      <c r="AP723" s="504">
        <v>14602</v>
      </c>
      <c r="AQ723" s="504">
        <v>-1200</v>
      </c>
      <c r="AR723" s="504">
        <v>0</v>
      </c>
      <c r="AS723" s="504">
        <v>0</v>
      </c>
      <c r="AT723" s="504">
        <v>-6214</v>
      </c>
      <c r="AU723" s="504">
        <v>78</v>
      </c>
      <c r="AV723" s="506">
        <v>7266</v>
      </c>
    </row>
    <row r="724" spans="39:48" x14ac:dyDescent="0.25">
      <c r="AM724" s="485" t="s">
        <v>619</v>
      </c>
      <c r="AN724" s="486" t="s">
        <v>620</v>
      </c>
      <c r="AO724" s="504">
        <v>540</v>
      </c>
      <c r="AP724" s="504">
        <v>98309</v>
      </c>
      <c r="AQ724" s="504">
        <v>-6011</v>
      </c>
      <c r="AR724" s="504">
        <v>0</v>
      </c>
      <c r="AS724" s="504">
        <v>0</v>
      </c>
      <c r="AT724" s="504">
        <v>-31140</v>
      </c>
      <c r="AU724" s="504">
        <v>0</v>
      </c>
      <c r="AV724" s="506">
        <v>61158</v>
      </c>
    </row>
    <row r="725" spans="39:48" x14ac:dyDescent="0.25">
      <c r="AM725" s="485" t="s">
        <v>621</v>
      </c>
      <c r="AN725" s="486" t="s">
        <v>1242</v>
      </c>
      <c r="AO725" s="504">
        <v>0</v>
      </c>
      <c r="AP725" s="504">
        <v>280103</v>
      </c>
      <c r="AQ725" s="504">
        <v>-12331</v>
      </c>
      <c r="AR725" s="504">
        <v>0</v>
      </c>
      <c r="AS725" s="504">
        <v>0</v>
      </c>
      <c r="AT725" s="504">
        <v>-63881</v>
      </c>
      <c r="AU725" s="504">
        <v>-1235</v>
      </c>
      <c r="AV725" s="506">
        <v>202655</v>
      </c>
    </row>
    <row r="726" spans="39:48" x14ac:dyDescent="0.25">
      <c r="AM726" s="485" t="s">
        <v>623</v>
      </c>
      <c r="AN726" s="486" t="s">
        <v>624</v>
      </c>
      <c r="AO726" s="504">
        <v>859</v>
      </c>
      <c r="AP726" s="504">
        <v>7769</v>
      </c>
      <c r="AQ726" s="504">
        <v>-635</v>
      </c>
      <c r="AR726" s="504">
        <v>0</v>
      </c>
      <c r="AS726" s="504">
        <v>0</v>
      </c>
      <c r="AT726" s="504">
        <v>-3292</v>
      </c>
      <c r="AU726" s="504">
        <v>-27</v>
      </c>
      <c r="AV726" s="506">
        <v>3815</v>
      </c>
    </row>
    <row r="727" spans="39:48" x14ac:dyDescent="0.25">
      <c r="AM727" s="485" t="s">
        <v>625</v>
      </c>
      <c r="AN727" s="486" t="s">
        <v>626</v>
      </c>
      <c r="AO727" s="504">
        <v>806</v>
      </c>
      <c r="AP727" s="504">
        <v>8817</v>
      </c>
      <c r="AQ727" s="504">
        <v>-862</v>
      </c>
      <c r="AR727" s="504">
        <v>0</v>
      </c>
      <c r="AS727" s="504">
        <v>0</v>
      </c>
      <c r="AT727" s="504">
        <v>-4463</v>
      </c>
      <c r="AU727" s="504">
        <v>-3</v>
      </c>
      <c r="AV727" s="506">
        <v>3489</v>
      </c>
    </row>
    <row r="728" spans="39:48" x14ac:dyDescent="0.25">
      <c r="AM728" s="485" t="s">
        <v>627</v>
      </c>
      <c r="AN728" s="486" t="s">
        <v>628</v>
      </c>
      <c r="AO728" s="504">
        <v>403</v>
      </c>
      <c r="AP728" s="504">
        <v>7233</v>
      </c>
      <c r="AQ728" s="504">
        <v>-584</v>
      </c>
      <c r="AR728" s="504">
        <v>0</v>
      </c>
      <c r="AS728" s="504">
        <v>0</v>
      </c>
      <c r="AT728" s="504">
        <v>-3028</v>
      </c>
      <c r="AU728" s="504">
        <v>-55</v>
      </c>
      <c r="AV728" s="506">
        <v>3565</v>
      </c>
    </row>
    <row r="729" spans="39:48" x14ac:dyDescent="0.25">
      <c r="AM729" s="485" t="s">
        <v>629</v>
      </c>
      <c r="AN729" s="486" t="s">
        <v>630</v>
      </c>
      <c r="AO729" s="504">
        <v>501</v>
      </c>
      <c r="AP729" s="504">
        <v>19581</v>
      </c>
      <c r="AQ729" s="504">
        <v>-1861</v>
      </c>
      <c r="AR729" s="504">
        <v>0</v>
      </c>
      <c r="AS729" s="504">
        <v>0</v>
      </c>
      <c r="AT729" s="504">
        <v>-9638</v>
      </c>
      <c r="AU729" s="504">
        <v>-33</v>
      </c>
      <c r="AV729" s="506">
        <v>8049</v>
      </c>
    </row>
    <row r="730" spans="39:48" x14ac:dyDescent="0.25">
      <c r="AM730" s="485" t="s">
        <v>631</v>
      </c>
      <c r="AN730" s="486" t="s">
        <v>632</v>
      </c>
      <c r="AO730" s="504">
        <v>461</v>
      </c>
      <c r="AP730" s="504">
        <v>22485</v>
      </c>
      <c r="AQ730" s="504">
        <v>-1632</v>
      </c>
      <c r="AR730" s="504">
        <v>0</v>
      </c>
      <c r="AS730" s="504">
        <v>0</v>
      </c>
      <c r="AT730" s="504">
        <v>-8452</v>
      </c>
      <c r="AU730" s="504">
        <v>-83</v>
      </c>
      <c r="AV730" s="506">
        <v>12319</v>
      </c>
    </row>
    <row r="731" spans="39:48" x14ac:dyDescent="0.25">
      <c r="AM731" s="485" t="s">
        <v>633</v>
      </c>
      <c r="AN731" s="486" t="s">
        <v>634</v>
      </c>
      <c r="AO731" s="504">
        <v>538</v>
      </c>
      <c r="AP731" s="504">
        <v>7832</v>
      </c>
      <c r="AQ731" s="504">
        <v>-642</v>
      </c>
      <c r="AR731" s="504">
        <v>0</v>
      </c>
      <c r="AS731" s="504">
        <v>0</v>
      </c>
      <c r="AT731" s="504">
        <v>-3323</v>
      </c>
      <c r="AU731" s="504">
        <v>-28</v>
      </c>
      <c r="AV731" s="506">
        <v>3839</v>
      </c>
    </row>
    <row r="732" spans="39:48" x14ac:dyDescent="0.25">
      <c r="AM732" s="485" t="s">
        <v>635</v>
      </c>
      <c r="AN732" s="486" t="s">
        <v>636</v>
      </c>
      <c r="AO732" s="504">
        <v>1090</v>
      </c>
      <c r="AP732" s="504">
        <v>11196</v>
      </c>
      <c r="AQ732" s="504">
        <v>-1000</v>
      </c>
      <c r="AR732" s="504">
        <v>0</v>
      </c>
      <c r="AS732" s="504">
        <v>0</v>
      </c>
      <c r="AT732" s="504">
        <v>-5183</v>
      </c>
      <c r="AU732" s="504">
        <v>-28</v>
      </c>
      <c r="AV732" s="506">
        <v>4985</v>
      </c>
    </row>
    <row r="733" spans="39:48" x14ac:dyDescent="0.25">
      <c r="AM733" s="485" t="s">
        <v>637</v>
      </c>
      <c r="AN733" s="486" t="s">
        <v>638</v>
      </c>
      <c r="AO733" s="504">
        <v>0</v>
      </c>
      <c r="AP733" s="504">
        <v>322484</v>
      </c>
      <c r="AQ733" s="504">
        <v>-20324</v>
      </c>
      <c r="AR733" s="504">
        <v>0</v>
      </c>
      <c r="AS733" s="504">
        <v>0</v>
      </c>
      <c r="AT733" s="504">
        <v>-105287</v>
      </c>
      <c r="AU733" s="504">
        <v>-1105</v>
      </c>
      <c r="AV733" s="506">
        <v>195767</v>
      </c>
    </row>
    <row r="734" spans="39:48" x14ac:dyDescent="0.25">
      <c r="AM734" s="485" t="s">
        <v>639</v>
      </c>
      <c r="AN734" s="486" t="s">
        <v>640</v>
      </c>
      <c r="AO734" s="504">
        <v>59</v>
      </c>
      <c r="AP734" s="504">
        <v>7953</v>
      </c>
      <c r="AQ734" s="504">
        <v>-878</v>
      </c>
      <c r="AR734" s="504">
        <v>0</v>
      </c>
      <c r="AS734" s="504">
        <v>0</v>
      </c>
      <c r="AT734" s="504">
        <v>-4546</v>
      </c>
      <c r="AU734" s="504">
        <v>25</v>
      </c>
      <c r="AV734" s="506">
        <v>2554</v>
      </c>
    </row>
    <row r="735" spans="39:48" x14ac:dyDescent="0.25">
      <c r="AM735" s="485" t="s">
        <v>641</v>
      </c>
      <c r="AN735" s="486" t="s">
        <v>642</v>
      </c>
      <c r="AO735" s="504">
        <v>1255</v>
      </c>
      <c r="AP735" s="504">
        <v>9850</v>
      </c>
      <c r="AQ735" s="504">
        <v>-838</v>
      </c>
      <c r="AR735" s="504">
        <v>0</v>
      </c>
      <c r="AS735" s="504">
        <v>0</v>
      </c>
      <c r="AT735" s="504">
        <v>-4339</v>
      </c>
      <c r="AU735" s="504">
        <v>-98</v>
      </c>
      <c r="AV735" s="506">
        <v>4575</v>
      </c>
    </row>
    <row r="736" spans="39:48" x14ac:dyDescent="0.25">
      <c r="AM736" s="485" t="s">
        <v>643</v>
      </c>
      <c r="AN736" s="486" t="s">
        <v>644</v>
      </c>
      <c r="AO736" s="504">
        <v>1613</v>
      </c>
      <c r="AP736" s="504">
        <v>10343</v>
      </c>
      <c r="AQ736" s="504">
        <v>-921</v>
      </c>
      <c r="AR736" s="504">
        <v>0</v>
      </c>
      <c r="AS736" s="504">
        <v>0</v>
      </c>
      <c r="AT736" s="504">
        <v>-4772</v>
      </c>
      <c r="AU736" s="504">
        <v>-27</v>
      </c>
      <c r="AV736" s="506">
        <v>4623</v>
      </c>
    </row>
    <row r="737" spans="39:48" x14ac:dyDescent="0.25">
      <c r="AM737" s="485" t="s">
        <v>645</v>
      </c>
      <c r="AN737" s="486" t="s">
        <v>646</v>
      </c>
      <c r="AO737" s="504">
        <v>27</v>
      </c>
      <c r="AP737" s="504">
        <v>11599</v>
      </c>
      <c r="AQ737" s="504">
        <v>-1047</v>
      </c>
      <c r="AR737" s="504">
        <v>0</v>
      </c>
      <c r="AS737" s="504">
        <v>0</v>
      </c>
      <c r="AT737" s="504">
        <v>-5422</v>
      </c>
      <c r="AU737" s="504">
        <v>-112</v>
      </c>
      <c r="AV737" s="506">
        <v>5018</v>
      </c>
    </row>
    <row r="738" spans="39:48" x14ac:dyDescent="0.25">
      <c r="AM738" s="485" t="s">
        <v>647</v>
      </c>
      <c r="AN738" s="486" t="s">
        <v>648</v>
      </c>
      <c r="AO738" s="504">
        <v>1596</v>
      </c>
      <c r="AP738" s="504">
        <v>29947</v>
      </c>
      <c r="AQ738" s="504">
        <v>-2904</v>
      </c>
      <c r="AR738" s="504">
        <v>0</v>
      </c>
      <c r="AS738" s="504">
        <v>0</v>
      </c>
      <c r="AT738" s="504">
        <v>-15046</v>
      </c>
      <c r="AU738" s="504">
        <v>147</v>
      </c>
      <c r="AV738" s="506">
        <v>12143</v>
      </c>
    </row>
    <row r="739" spans="39:48" x14ac:dyDescent="0.25">
      <c r="AM739" s="485" t="s">
        <v>649</v>
      </c>
      <c r="AN739" s="486" t="s">
        <v>650</v>
      </c>
      <c r="AO739" s="504">
        <v>1458</v>
      </c>
      <c r="AP739" s="504">
        <v>11105</v>
      </c>
      <c r="AQ739" s="504">
        <v>-797</v>
      </c>
      <c r="AR739" s="504">
        <v>0</v>
      </c>
      <c r="AS739" s="504">
        <v>0</v>
      </c>
      <c r="AT739" s="504">
        <v>-4127</v>
      </c>
      <c r="AU739" s="504">
        <v>-100</v>
      </c>
      <c r="AV739" s="506">
        <v>6081</v>
      </c>
    </row>
    <row r="740" spans="39:48" x14ac:dyDescent="0.25">
      <c r="AM740" s="485" t="s">
        <v>651</v>
      </c>
      <c r="AN740" s="486" t="s">
        <v>652</v>
      </c>
      <c r="AO740" s="504">
        <v>427</v>
      </c>
      <c r="AP740" s="504">
        <v>9416</v>
      </c>
      <c r="AQ740" s="504">
        <v>-1010</v>
      </c>
      <c r="AR740" s="504">
        <v>0</v>
      </c>
      <c r="AS740" s="504">
        <v>0</v>
      </c>
      <c r="AT740" s="504">
        <v>-5235</v>
      </c>
      <c r="AU740" s="504">
        <v>-17</v>
      </c>
      <c r="AV740" s="506">
        <v>3154</v>
      </c>
    </row>
    <row r="741" spans="39:48" x14ac:dyDescent="0.25">
      <c r="AM741" s="485" t="s">
        <v>653</v>
      </c>
      <c r="AN741" s="486" t="s">
        <v>654</v>
      </c>
      <c r="AO741" s="504">
        <v>0</v>
      </c>
      <c r="AP741" s="504">
        <v>197331</v>
      </c>
      <c r="AQ741" s="504">
        <v>-13123</v>
      </c>
      <c r="AR741" s="504">
        <v>0</v>
      </c>
      <c r="AS741" s="504">
        <v>0</v>
      </c>
      <c r="AT741" s="504">
        <v>-67983</v>
      </c>
      <c r="AU741" s="504">
        <v>-380</v>
      </c>
      <c r="AV741" s="506">
        <v>115846</v>
      </c>
    </row>
    <row r="742" spans="39:48" x14ac:dyDescent="0.25">
      <c r="AM742" s="485" t="s">
        <v>655</v>
      </c>
      <c r="AN742" s="486" t="s">
        <v>656</v>
      </c>
      <c r="AO742" s="504">
        <v>325</v>
      </c>
      <c r="AP742" s="504">
        <v>5019</v>
      </c>
      <c r="AQ742" s="504">
        <v>-447</v>
      </c>
      <c r="AR742" s="504">
        <v>0</v>
      </c>
      <c r="AS742" s="504">
        <v>0</v>
      </c>
      <c r="AT742" s="504">
        <v>-2318</v>
      </c>
      <c r="AU742" s="504">
        <v>6</v>
      </c>
      <c r="AV742" s="506">
        <v>2261</v>
      </c>
    </row>
    <row r="743" spans="39:48" x14ac:dyDescent="0.25">
      <c r="AM743" s="485" t="s">
        <v>657</v>
      </c>
      <c r="AN743" s="486" t="s">
        <v>658</v>
      </c>
      <c r="AO743" s="504">
        <v>72</v>
      </c>
      <c r="AP743" s="504">
        <v>4455</v>
      </c>
      <c r="AQ743" s="504">
        <v>-434</v>
      </c>
      <c r="AR743" s="504">
        <v>0</v>
      </c>
      <c r="AS743" s="504">
        <v>0</v>
      </c>
      <c r="AT743" s="504">
        <v>-2247</v>
      </c>
      <c r="AU743" s="504">
        <v>-6</v>
      </c>
      <c r="AV743" s="506">
        <v>1768</v>
      </c>
    </row>
    <row r="744" spans="39:48" x14ac:dyDescent="0.25">
      <c r="AM744" s="485" t="s">
        <v>659</v>
      </c>
      <c r="AN744" s="486" t="s">
        <v>660</v>
      </c>
      <c r="AO744" s="504">
        <v>0</v>
      </c>
      <c r="AP744" s="504">
        <v>12008</v>
      </c>
      <c r="AQ744" s="504">
        <v>-1355</v>
      </c>
      <c r="AR744" s="504">
        <v>0</v>
      </c>
      <c r="AS744" s="504">
        <v>0</v>
      </c>
      <c r="AT744" s="504">
        <v>-7021</v>
      </c>
      <c r="AU744" s="504">
        <v>0</v>
      </c>
      <c r="AV744" s="506">
        <v>3632</v>
      </c>
    </row>
    <row r="745" spans="39:48" x14ac:dyDescent="0.25">
      <c r="AM745" s="485" t="s">
        <v>661</v>
      </c>
      <c r="AN745" s="486" t="s">
        <v>662</v>
      </c>
      <c r="AO745" s="504">
        <v>814</v>
      </c>
      <c r="AP745" s="504">
        <v>7604</v>
      </c>
      <c r="AQ745" s="504">
        <v>-559</v>
      </c>
      <c r="AR745" s="504">
        <v>0</v>
      </c>
      <c r="AS745" s="504">
        <v>0</v>
      </c>
      <c r="AT745" s="504">
        <v>-2893</v>
      </c>
      <c r="AU745" s="504">
        <v>-3</v>
      </c>
      <c r="AV745" s="506">
        <v>4150</v>
      </c>
    </row>
    <row r="746" spans="39:48" x14ac:dyDescent="0.25">
      <c r="AM746" s="485" t="s">
        <v>663</v>
      </c>
      <c r="AN746" s="486" t="s">
        <v>664</v>
      </c>
      <c r="AO746" s="504">
        <v>805</v>
      </c>
      <c r="AP746" s="504">
        <v>8744</v>
      </c>
      <c r="AQ746" s="504">
        <v>-715</v>
      </c>
      <c r="AR746" s="504">
        <v>0</v>
      </c>
      <c r="AS746" s="504">
        <v>0</v>
      </c>
      <c r="AT746" s="504">
        <v>-3704</v>
      </c>
      <c r="AU746" s="504">
        <v>-46</v>
      </c>
      <c r="AV746" s="506">
        <v>4279</v>
      </c>
    </row>
    <row r="747" spans="39:48" x14ac:dyDescent="0.25">
      <c r="AM747" s="485" t="s">
        <v>665</v>
      </c>
      <c r="AN747" s="486" t="s">
        <v>666</v>
      </c>
      <c r="AO747" s="504">
        <v>0</v>
      </c>
      <c r="AP747" s="504">
        <v>9871</v>
      </c>
      <c r="AQ747" s="504">
        <v>-1109</v>
      </c>
      <c r="AR747" s="504">
        <v>0</v>
      </c>
      <c r="AS747" s="504">
        <v>0</v>
      </c>
      <c r="AT747" s="504">
        <v>-5743</v>
      </c>
      <c r="AU747" s="504">
        <v>0</v>
      </c>
      <c r="AV747" s="506">
        <v>3019</v>
      </c>
    </row>
    <row r="748" spans="39:48" x14ac:dyDescent="0.25">
      <c r="AM748" s="485" t="s">
        <v>667</v>
      </c>
      <c r="AN748" s="486" t="s">
        <v>1243</v>
      </c>
      <c r="AO748" s="504">
        <v>0</v>
      </c>
      <c r="AP748" s="504">
        <v>226089</v>
      </c>
      <c r="AQ748" s="504">
        <v>-22560</v>
      </c>
      <c r="AR748" s="504">
        <v>0</v>
      </c>
      <c r="AS748" s="504">
        <v>0</v>
      </c>
      <c r="AT748" s="504">
        <v>-116871</v>
      </c>
      <c r="AU748" s="504">
        <v>0</v>
      </c>
      <c r="AV748" s="506">
        <v>86658</v>
      </c>
    </row>
    <row r="749" spans="39:48" x14ac:dyDescent="0.25">
      <c r="AM749" s="485" t="s">
        <v>669</v>
      </c>
      <c r="AN749" s="486" t="s">
        <v>1244</v>
      </c>
      <c r="AO749" s="504">
        <v>0</v>
      </c>
      <c r="AP749" s="504">
        <v>398036</v>
      </c>
      <c r="AQ749" s="504">
        <v>-20694</v>
      </c>
      <c r="AR749" s="504">
        <v>0</v>
      </c>
      <c r="AS749" s="504">
        <v>0</v>
      </c>
      <c r="AT749" s="504">
        <v>-107204</v>
      </c>
      <c r="AU749" s="504">
        <v>-1194</v>
      </c>
      <c r="AV749" s="506">
        <v>268944</v>
      </c>
    </row>
    <row r="750" spans="39:48" x14ac:dyDescent="0.25">
      <c r="AM750" s="485" t="s">
        <v>671</v>
      </c>
      <c r="AN750" s="486" t="s">
        <v>672</v>
      </c>
      <c r="AO750" s="504">
        <v>158</v>
      </c>
      <c r="AP750" s="504">
        <v>15574</v>
      </c>
      <c r="AQ750" s="504">
        <v>-1656</v>
      </c>
      <c r="AR750" s="504">
        <v>0</v>
      </c>
      <c r="AS750" s="504">
        <v>0</v>
      </c>
      <c r="AT750" s="504">
        <v>-8577</v>
      </c>
      <c r="AU750" s="504">
        <v>0</v>
      </c>
      <c r="AV750" s="506">
        <v>5341</v>
      </c>
    </row>
    <row r="751" spans="39:48" x14ac:dyDescent="0.25">
      <c r="AM751" s="485" t="s">
        <v>673</v>
      </c>
      <c r="AN751" s="486" t="s">
        <v>674</v>
      </c>
      <c r="AO751" s="504">
        <v>532</v>
      </c>
      <c r="AP751" s="504">
        <v>15929</v>
      </c>
      <c r="AQ751" s="504">
        <v>-1686</v>
      </c>
      <c r="AR751" s="504">
        <v>0</v>
      </c>
      <c r="AS751" s="504">
        <v>0</v>
      </c>
      <c r="AT751" s="504">
        <v>-8734</v>
      </c>
      <c r="AU751" s="504">
        <v>0</v>
      </c>
      <c r="AV751" s="506">
        <v>5508</v>
      </c>
    </row>
    <row r="752" spans="39:48" x14ac:dyDescent="0.25">
      <c r="AM752" s="485" t="s">
        <v>675</v>
      </c>
      <c r="AN752" s="486" t="s">
        <v>676</v>
      </c>
      <c r="AO752" s="504">
        <v>617</v>
      </c>
      <c r="AP752" s="504">
        <v>13243</v>
      </c>
      <c r="AQ752" s="504">
        <v>-1251</v>
      </c>
      <c r="AR752" s="504">
        <v>0</v>
      </c>
      <c r="AS752" s="504">
        <v>0</v>
      </c>
      <c r="AT752" s="504">
        <v>-6480</v>
      </c>
      <c r="AU752" s="504">
        <v>-23</v>
      </c>
      <c r="AV752" s="506">
        <v>5489</v>
      </c>
    </row>
    <row r="753" spans="39:48" x14ac:dyDescent="0.25">
      <c r="AM753" s="485" t="s">
        <v>677</v>
      </c>
      <c r="AN753" s="486" t="s">
        <v>678</v>
      </c>
      <c r="AO753" s="504">
        <v>276</v>
      </c>
      <c r="AP753" s="504">
        <v>13391</v>
      </c>
      <c r="AQ753" s="504">
        <v>-1330</v>
      </c>
      <c r="AR753" s="504">
        <v>0</v>
      </c>
      <c r="AS753" s="504">
        <v>0</v>
      </c>
      <c r="AT753" s="504">
        <v>-6888</v>
      </c>
      <c r="AU753" s="504">
        <v>78</v>
      </c>
      <c r="AV753" s="506">
        <v>5252</v>
      </c>
    </row>
    <row r="754" spans="39:48" x14ac:dyDescent="0.25">
      <c r="AM754" s="485" t="s">
        <v>679</v>
      </c>
      <c r="AN754" s="486" t="s">
        <v>680</v>
      </c>
      <c r="AO754" s="504">
        <v>60</v>
      </c>
      <c r="AP754" s="504">
        <v>15089</v>
      </c>
      <c r="AQ754" s="504">
        <v>-1593</v>
      </c>
      <c r="AR754" s="504">
        <v>0</v>
      </c>
      <c r="AS754" s="504">
        <v>0</v>
      </c>
      <c r="AT754" s="504">
        <v>-8254</v>
      </c>
      <c r="AU754" s="504">
        <v>-118</v>
      </c>
      <c r="AV754" s="506">
        <v>5124</v>
      </c>
    </row>
    <row r="755" spans="39:48" x14ac:dyDescent="0.25">
      <c r="AM755" s="485" t="s">
        <v>681</v>
      </c>
      <c r="AN755" s="486" t="s">
        <v>682</v>
      </c>
      <c r="AO755" s="504">
        <v>2032</v>
      </c>
      <c r="AP755" s="504">
        <v>17278</v>
      </c>
      <c r="AQ755" s="504">
        <v>-1513</v>
      </c>
      <c r="AR755" s="504">
        <v>0</v>
      </c>
      <c r="AS755" s="504">
        <v>0</v>
      </c>
      <c r="AT755" s="504">
        <v>-7838</v>
      </c>
      <c r="AU755" s="504">
        <v>-152</v>
      </c>
      <c r="AV755" s="506">
        <v>7774</v>
      </c>
    </row>
    <row r="756" spans="39:48" x14ac:dyDescent="0.25">
      <c r="AM756" s="485" t="s">
        <v>683</v>
      </c>
      <c r="AN756" s="486" t="s">
        <v>684</v>
      </c>
      <c r="AO756" s="504">
        <v>1481</v>
      </c>
      <c r="AP756" s="504">
        <v>12491</v>
      </c>
      <c r="AQ756" s="504">
        <v>-1027</v>
      </c>
      <c r="AR756" s="504">
        <v>0</v>
      </c>
      <c r="AS756" s="504">
        <v>0</v>
      </c>
      <c r="AT756" s="504">
        <v>-5320</v>
      </c>
      <c r="AU756" s="504">
        <v>-21</v>
      </c>
      <c r="AV756" s="506">
        <v>6123</v>
      </c>
    </row>
    <row r="757" spans="39:48" x14ac:dyDescent="0.25">
      <c r="AM757" s="485" t="s">
        <v>685</v>
      </c>
      <c r="AN757" s="486" t="s">
        <v>686</v>
      </c>
      <c r="AO757" s="504">
        <v>0</v>
      </c>
      <c r="AP757" s="504">
        <v>332874</v>
      </c>
      <c r="AQ757" s="504">
        <v>-14794</v>
      </c>
      <c r="AR757" s="504">
        <v>0</v>
      </c>
      <c r="AS757" s="504">
        <v>0</v>
      </c>
      <c r="AT757" s="504">
        <v>-76639</v>
      </c>
      <c r="AU757" s="504">
        <v>-3466</v>
      </c>
      <c r="AV757" s="506">
        <v>237974</v>
      </c>
    </row>
    <row r="758" spans="39:48" x14ac:dyDescent="0.25">
      <c r="AM758" s="485" t="s">
        <v>687</v>
      </c>
      <c r="AN758" s="486" t="s">
        <v>688</v>
      </c>
      <c r="AO758" s="504">
        <v>3338</v>
      </c>
      <c r="AP758" s="504">
        <v>18692</v>
      </c>
      <c r="AQ758" s="504">
        <v>-1539</v>
      </c>
      <c r="AR758" s="504">
        <v>0</v>
      </c>
      <c r="AS758" s="504">
        <v>0</v>
      </c>
      <c r="AT758" s="504">
        <v>-7974</v>
      </c>
      <c r="AU758" s="504">
        <v>-270</v>
      </c>
      <c r="AV758" s="506">
        <v>8909</v>
      </c>
    </row>
    <row r="759" spans="39:48" x14ac:dyDescent="0.25">
      <c r="AM759" s="485" t="s">
        <v>689</v>
      </c>
      <c r="AN759" s="486" t="s">
        <v>690</v>
      </c>
      <c r="AO759" s="504">
        <v>162</v>
      </c>
      <c r="AP759" s="504">
        <v>26463</v>
      </c>
      <c r="AQ759" s="504">
        <v>-2544</v>
      </c>
      <c r="AR759" s="504">
        <v>0</v>
      </c>
      <c r="AS759" s="504">
        <v>0</v>
      </c>
      <c r="AT759" s="504">
        <v>-13176</v>
      </c>
      <c r="AU759" s="504">
        <v>-154</v>
      </c>
      <c r="AV759" s="506">
        <v>10590</v>
      </c>
    </row>
    <row r="760" spans="39:48" x14ac:dyDescent="0.25">
      <c r="AM760" s="485" t="s">
        <v>691</v>
      </c>
      <c r="AN760" s="486" t="s">
        <v>692</v>
      </c>
      <c r="AO760" s="504">
        <v>3171</v>
      </c>
      <c r="AP760" s="504">
        <v>16778</v>
      </c>
      <c r="AQ760" s="504">
        <v>-1170</v>
      </c>
      <c r="AR760" s="504">
        <v>0</v>
      </c>
      <c r="AS760" s="504">
        <v>0</v>
      </c>
      <c r="AT760" s="504">
        <v>-6062</v>
      </c>
      <c r="AU760" s="504">
        <v>-42</v>
      </c>
      <c r="AV760" s="506">
        <v>9503</v>
      </c>
    </row>
    <row r="761" spans="39:48" x14ac:dyDescent="0.25">
      <c r="AM761" s="485" t="s">
        <v>693</v>
      </c>
      <c r="AN761" s="486" t="s">
        <v>694</v>
      </c>
      <c r="AO761" s="504">
        <v>2104</v>
      </c>
      <c r="AP761" s="504">
        <v>13408</v>
      </c>
      <c r="AQ761" s="504">
        <v>-1071</v>
      </c>
      <c r="AR761" s="504">
        <v>0</v>
      </c>
      <c r="AS761" s="504">
        <v>0</v>
      </c>
      <c r="AT761" s="504">
        <v>-5549</v>
      </c>
      <c r="AU761" s="504">
        <v>-49</v>
      </c>
      <c r="AV761" s="506">
        <v>6738</v>
      </c>
    </row>
    <row r="762" spans="39:48" x14ac:dyDescent="0.25">
      <c r="AM762" s="485" t="s">
        <v>695</v>
      </c>
      <c r="AN762" s="486" t="s">
        <v>696</v>
      </c>
      <c r="AO762" s="504">
        <v>1915</v>
      </c>
      <c r="AP762" s="504">
        <v>10476</v>
      </c>
      <c r="AQ762" s="504">
        <v>-932</v>
      </c>
      <c r="AR762" s="504">
        <v>0</v>
      </c>
      <c r="AS762" s="504">
        <v>0</v>
      </c>
      <c r="AT762" s="504">
        <v>-4827</v>
      </c>
      <c r="AU762" s="504">
        <v>-86</v>
      </c>
      <c r="AV762" s="506">
        <v>4631</v>
      </c>
    </row>
    <row r="763" spans="39:48" x14ac:dyDescent="0.25">
      <c r="AM763" s="485" t="s">
        <v>697</v>
      </c>
      <c r="AN763" s="486" t="s">
        <v>1245</v>
      </c>
      <c r="AO763" s="504">
        <v>2463</v>
      </c>
      <c r="AP763" s="504">
        <v>105304</v>
      </c>
      <c r="AQ763" s="504">
        <v>-8769</v>
      </c>
      <c r="AR763" s="504">
        <v>0</v>
      </c>
      <c r="AS763" s="504">
        <v>0</v>
      </c>
      <c r="AT763" s="504">
        <v>-45424</v>
      </c>
      <c r="AU763" s="504">
        <v>0</v>
      </c>
      <c r="AV763" s="506">
        <v>51111</v>
      </c>
    </row>
    <row r="764" spans="39:48" x14ac:dyDescent="0.25">
      <c r="AM764" s="485" t="s">
        <v>699</v>
      </c>
      <c r="AN764" s="486" t="s">
        <v>1246</v>
      </c>
      <c r="AO764" s="504">
        <v>0</v>
      </c>
      <c r="AP764" s="504">
        <v>152943</v>
      </c>
      <c r="AQ764" s="504">
        <v>-8645</v>
      </c>
      <c r="AR764" s="504">
        <v>0</v>
      </c>
      <c r="AS764" s="504">
        <v>0</v>
      </c>
      <c r="AT764" s="504">
        <v>-44782</v>
      </c>
      <c r="AU764" s="504">
        <v>-1418</v>
      </c>
      <c r="AV764" s="506">
        <v>98098</v>
      </c>
    </row>
    <row r="765" spans="39:48" x14ac:dyDescent="0.25">
      <c r="AM765" s="485" t="s">
        <v>701</v>
      </c>
      <c r="AN765" s="486" t="s">
        <v>702</v>
      </c>
      <c r="AO765" s="504">
        <v>1224</v>
      </c>
      <c r="AP765" s="504">
        <v>7008</v>
      </c>
      <c r="AQ765" s="504">
        <v>-607</v>
      </c>
      <c r="AR765" s="504">
        <v>0</v>
      </c>
      <c r="AS765" s="504">
        <v>0</v>
      </c>
      <c r="AT765" s="504">
        <v>-3147</v>
      </c>
      <c r="AU765" s="504">
        <v>-14</v>
      </c>
      <c r="AV765" s="506">
        <v>3240</v>
      </c>
    </row>
    <row r="766" spans="39:48" x14ac:dyDescent="0.25">
      <c r="AM766" s="485" t="s">
        <v>703</v>
      </c>
      <c r="AN766" s="486" t="s">
        <v>704</v>
      </c>
      <c r="AO766" s="504">
        <v>1240</v>
      </c>
      <c r="AP766" s="504">
        <v>9013</v>
      </c>
      <c r="AQ766" s="504">
        <v>-780</v>
      </c>
      <c r="AR766" s="504">
        <v>0</v>
      </c>
      <c r="AS766" s="504">
        <v>0</v>
      </c>
      <c r="AT766" s="504">
        <v>-4042</v>
      </c>
      <c r="AU766" s="504">
        <v>-90</v>
      </c>
      <c r="AV766" s="506">
        <v>4100</v>
      </c>
    </row>
    <row r="767" spans="39:48" x14ac:dyDescent="0.25">
      <c r="AM767" s="485" t="s">
        <v>705</v>
      </c>
      <c r="AN767" s="486" t="s">
        <v>706</v>
      </c>
      <c r="AO767" s="504">
        <v>404</v>
      </c>
      <c r="AP767" s="504">
        <v>6358</v>
      </c>
      <c r="AQ767" s="504">
        <v>-539</v>
      </c>
      <c r="AR767" s="504">
        <v>0</v>
      </c>
      <c r="AS767" s="504">
        <v>0</v>
      </c>
      <c r="AT767" s="504">
        <v>-2790</v>
      </c>
      <c r="AU767" s="504">
        <v>-172</v>
      </c>
      <c r="AV767" s="506">
        <v>2857</v>
      </c>
    </row>
    <row r="768" spans="39:48" x14ac:dyDescent="0.25">
      <c r="AM768" s="485" t="s">
        <v>707</v>
      </c>
      <c r="AN768" s="486" t="s">
        <v>708</v>
      </c>
      <c r="AO768" s="504">
        <v>291</v>
      </c>
      <c r="AP768" s="504">
        <v>12298</v>
      </c>
      <c r="AQ768" s="504">
        <v>-1139</v>
      </c>
      <c r="AR768" s="504">
        <v>0</v>
      </c>
      <c r="AS768" s="504">
        <v>0</v>
      </c>
      <c r="AT768" s="504">
        <v>-5900</v>
      </c>
      <c r="AU768" s="504">
        <v>-29</v>
      </c>
      <c r="AV768" s="506">
        <v>5230</v>
      </c>
    </row>
    <row r="769" spans="39:48" x14ac:dyDescent="0.25">
      <c r="AM769" s="485" t="s">
        <v>709</v>
      </c>
      <c r="AN769" s="486" t="s">
        <v>710</v>
      </c>
      <c r="AO769" s="504">
        <v>626</v>
      </c>
      <c r="AP769" s="504">
        <v>7172</v>
      </c>
      <c r="AQ769" s="504">
        <v>-548</v>
      </c>
      <c r="AR769" s="504">
        <v>0</v>
      </c>
      <c r="AS769" s="504">
        <v>0</v>
      </c>
      <c r="AT769" s="504">
        <v>-2840</v>
      </c>
      <c r="AU769" s="504">
        <v>-80</v>
      </c>
      <c r="AV769" s="506">
        <v>3704</v>
      </c>
    </row>
    <row r="770" spans="39:48" x14ac:dyDescent="0.25">
      <c r="AM770" s="485" t="s">
        <v>711</v>
      </c>
      <c r="AN770" s="486" t="s">
        <v>712</v>
      </c>
      <c r="AO770" s="504">
        <v>0</v>
      </c>
      <c r="AP770" s="504">
        <v>273007</v>
      </c>
      <c r="AQ770" s="504">
        <v>-13844</v>
      </c>
      <c r="AR770" s="504">
        <v>0</v>
      </c>
      <c r="AS770" s="504">
        <v>0</v>
      </c>
      <c r="AT770" s="504">
        <v>-71715</v>
      </c>
      <c r="AU770" s="504">
        <v>-1544</v>
      </c>
      <c r="AV770" s="506">
        <v>185904</v>
      </c>
    </row>
    <row r="771" spans="39:48" x14ac:dyDescent="0.25">
      <c r="AM771" s="485" t="s">
        <v>713</v>
      </c>
      <c r="AN771" s="486" t="s">
        <v>714</v>
      </c>
      <c r="AO771" s="504">
        <v>1560</v>
      </c>
      <c r="AP771" s="504">
        <v>14329</v>
      </c>
      <c r="AQ771" s="504">
        <v>-1248</v>
      </c>
      <c r="AR771" s="504">
        <v>0</v>
      </c>
      <c r="AS771" s="504">
        <v>0</v>
      </c>
      <c r="AT771" s="504">
        <v>-6463</v>
      </c>
      <c r="AU771" s="504">
        <v>-82</v>
      </c>
      <c r="AV771" s="506">
        <v>6536</v>
      </c>
    </row>
    <row r="772" spans="39:48" x14ac:dyDescent="0.25">
      <c r="AM772" s="485" t="s">
        <v>715</v>
      </c>
      <c r="AN772" s="486" t="s">
        <v>716</v>
      </c>
      <c r="AO772" s="504">
        <v>1097</v>
      </c>
      <c r="AP772" s="504">
        <v>14530</v>
      </c>
      <c r="AQ772" s="504">
        <v>-1445</v>
      </c>
      <c r="AR772" s="504">
        <v>0</v>
      </c>
      <c r="AS772" s="504">
        <v>0</v>
      </c>
      <c r="AT772" s="504">
        <v>-7484</v>
      </c>
      <c r="AU772" s="504">
        <v>-99</v>
      </c>
      <c r="AV772" s="506">
        <v>5503</v>
      </c>
    </row>
    <row r="773" spans="39:48" x14ac:dyDescent="0.25">
      <c r="AM773" s="485" t="s">
        <v>717</v>
      </c>
      <c r="AN773" s="486" t="s">
        <v>718</v>
      </c>
      <c r="AO773" s="504">
        <v>333</v>
      </c>
      <c r="AP773" s="504">
        <v>13060</v>
      </c>
      <c r="AQ773" s="504">
        <v>-1255</v>
      </c>
      <c r="AR773" s="504">
        <v>0</v>
      </c>
      <c r="AS773" s="504">
        <v>0</v>
      </c>
      <c r="AT773" s="504">
        <v>-6500</v>
      </c>
      <c r="AU773" s="504">
        <v>-4</v>
      </c>
      <c r="AV773" s="506">
        <v>5301</v>
      </c>
    </row>
    <row r="774" spans="39:48" x14ac:dyDescent="0.25">
      <c r="AM774" s="485" t="s">
        <v>719</v>
      </c>
      <c r="AN774" s="486" t="s">
        <v>720</v>
      </c>
      <c r="AO774" s="504">
        <v>2839</v>
      </c>
      <c r="AP774" s="504">
        <v>20682</v>
      </c>
      <c r="AQ774" s="504">
        <v>-1644</v>
      </c>
      <c r="AR774" s="504">
        <v>0</v>
      </c>
      <c r="AS774" s="504">
        <v>0</v>
      </c>
      <c r="AT774" s="504">
        <v>-8518</v>
      </c>
      <c r="AU774" s="504">
        <v>-42</v>
      </c>
      <c r="AV774" s="506">
        <v>10478</v>
      </c>
    </row>
    <row r="775" spans="39:48" x14ac:dyDescent="0.25">
      <c r="AM775" s="485" t="s">
        <v>721</v>
      </c>
      <c r="AN775" s="486" t="s">
        <v>722</v>
      </c>
      <c r="AO775" s="504">
        <v>575</v>
      </c>
      <c r="AP775" s="504">
        <v>5345</v>
      </c>
      <c r="AQ775" s="504">
        <v>-505</v>
      </c>
      <c r="AR775" s="504">
        <v>0</v>
      </c>
      <c r="AS775" s="504">
        <v>0</v>
      </c>
      <c r="AT775" s="504">
        <v>-2617</v>
      </c>
      <c r="AU775" s="504">
        <v>-8</v>
      </c>
      <c r="AV775" s="506">
        <v>2215</v>
      </c>
    </row>
    <row r="776" spans="39:48" x14ac:dyDescent="0.25">
      <c r="AM776" s="485" t="s">
        <v>723</v>
      </c>
      <c r="AN776" s="486" t="s">
        <v>724</v>
      </c>
      <c r="AO776" s="504">
        <v>0</v>
      </c>
      <c r="AP776" s="504">
        <v>171238</v>
      </c>
      <c r="AQ776" s="504">
        <v>-16306</v>
      </c>
      <c r="AR776" s="504">
        <v>0</v>
      </c>
      <c r="AS776" s="504">
        <v>0</v>
      </c>
      <c r="AT776" s="504">
        <v>-84469</v>
      </c>
      <c r="AU776" s="504">
        <v>-1311</v>
      </c>
      <c r="AV776" s="506">
        <v>69152</v>
      </c>
    </row>
    <row r="777" spans="39:48" x14ac:dyDescent="0.25">
      <c r="AM777" s="485" t="s">
        <v>725</v>
      </c>
      <c r="AN777" s="486" t="s">
        <v>726</v>
      </c>
      <c r="AO777" s="504">
        <v>0</v>
      </c>
      <c r="AP777" s="504">
        <v>372155</v>
      </c>
      <c r="AQ777" s="504">
        <v>-19115</v>
      </c>
      <c r="AR777" s="504">
        <v>0</v>
      </c>
      <c r="AS777" s="504">
        <v>0</v>
      </c>
      <c r="AT777" s="504">
        <v>-99023</v>
      </c>
      <c r="AU777" s="504">
        <v>-1074</v>
      </c>
      <c r="AV777" s="506">
        <v>252942</v>
      </c>
    </row>
    <row r="778" spans="39:48" x14ac:dyDescent="0.25">
      <c r="AM778" s="485" t="s">
        <v>727</v>
      </c>
      <c r="AN778" s="486" t="s">
        <v>728</v>
      </c>
      <c r="AO778" s="504">
        <v>450</v>
      </c>
      <c r="AP778" s="504">
        <v>13425</v>
      </c>
      <c r="AQ778" s="504">
        <v>-1280</v>
      </c>
      <c r="AR778" s="504">
        <v>0</v>
      </c>
      <c r="AS778" s="504">
        <v>0</v>
      </c>
      <c r="AT778" s="504">
        <v>-6630</v>
      </c>
      <c r="AU778" s="504">
        <v>18</v>
      </c>
      <c r="AV778" s="506">
        <v>5533</v>
      </c>
    </row>
    <row r="779" spans="39:48" x14ac:dyDescent="0.25">
      <c r="AM779" s="485" t="s">
        <v>729</v>
      </c>
      <c r="AN779" s="486" t="s">
        <v>730</v>
      </c>
      <c r="AO779" s="504">
        <v>786</v>
      </c>
      <c r="AP779" s="504">
        <v>15840</v>
      </c>
      <c r="AQ779" s="504">
        <v>-1442</v>
      </c>
      <c r="AR779" s="504">
        <v>0</v>
      </c>
      <c r="AS779" s="504">
        <v>0</v>
      </c>
      <c r="AT779" s="504">
        <v>-7471</v>
      </c>
      <c r="AU779" s="504">
        <v>-100</v>
      </c>
      <c r="AV779" s="506">
        <v>6826</v>
      </c>
    </row>
    <row r="780" spans="39:48" x14ac:dyDescent="0.25">
      <c r="AM780" s="485" t="s">
        <v>731</v>
      </c>
      <c r="AN780" s="486" t="s">
        <v>732</v>
      </c>
      <c r="AO780" s="504">
        <v>1264</v>
      </c>
      <c r="AP780" s="504">
        <v>11585</v>
      </c>
      <c r="AQ780" s="504">
        <v>-937</v>
      </c>
      <c r="AR780" s="504">
        <v>0</v>
      </c>
      <c r="AS780" s="504">
        <v>0</v>
      </c>
      <c r="AT780" s="504">
        <v>-4853</v>
      </c>
      <c r="AU780" s="504">
        <v>22</v>
      </c>
      <c r="AV780" s="506">
        <v>5816</v>
      </c>
    </row>
    <row r="781" spans="39:48" x14ac:dyDescent="0.25">
      <c r="AM781" s="485" t="s">
        <v>733</v>
      </c>
      <c r="AN781" s="486" t="s">
        <v>734</v>
      </c>
      <c r="AO781" s="504">
        <v>201</v>
      </c>
      <c r="AP781" s="504">
        <v>16218</v>
      </c>
      <c r="AQ781" s="504">
        <v>-1593</v>
      </c>
      <c r="AR781" s="504">
        <v>0</v>
      </c>
      <c r="AS781" s="504">
        <v>0</v>
      </c>
      <c r="AT781" s="504">
        <v>-8251</v>
      </c>
      <c r="AU781" s="504">
        <v>5</v>
      </c>
      <c r="AV781" s="506">
        <v>6380</v>
      </c>
    </row>
    <row r="782" spans="39:48" x14ac:dyDescent="0.25">
      <c r="AM782" s="485" t="s">
        <v>735</v>
      </c>
      <c r="AN782" s="486" t="s">
        <v>736</v>
      </c>
      <c r="AO782" s="504">
        <v>1671</v>
      </c>
      <c r="AP782" s="504">
        <v>11598</v>
      </c>
      <c r="AQ782" s="504">
        <v>-1069</v>
      </c>
      <c r="AR782" s="504">
        <v>0</v>
      </c>
      <c r="AS782" s="504">
        <v>0</v>
      </c>
      <c r="AT782" s="504">
        <v>-5540</v>
      </c>
      <c r="AU782" s="504">
        <v>-68</v>
      </c>
      <c r="AV782" s="506">
        <v>4921</v>
      </c>
    </row>
    <row r="783" spans="39:48" x14ac:dyDescent="0.25">
      <c r="AM783" s="485" t="s">
        <v>737</v>
      </c>
      <c r="AN783" s="486" t="s">
        <v>738</v>
      </c>
      <c r="AO783" s="504">
        <v>594</v>
      </c>
      <c r="AP783" s="504">
        <v>15000</v>
      </c>
      <c r="AQ783" s="504">
        <v>-1347</v>
      </c>
      <c r="AR783" s="504">
        <v>0</v>
      </c>
      <c r="AS783" s="504">
        <v>0</v>
      </c>
      <c r="AT783" s="504">
        <v>-6977</v>
      </c>
      <c r="AU783" s="504">
        <v>0</v>
      </c>
      <c r="AV783" s="506">
        <v>6676</v>
      </c>
    </row>
    <row r="784" spans="39:48" x14ac:dyDescent="0.25">
      <c r="AM784" s="485" t="s">
        <v>739</v>
      </c>
      <c r="AN784" s="486" t="s">
        <v>740</v>
      </c>
      <c r="AO784" s="504">
        <v>899</v>
      </c>
      <c r="AP784" s="504">
        <v>12726</v>
      </c>
      <c r="AQ784" s="504">
        <v>-1132</v>
      </c>
      <c r="AR784" s="504">
        <v>0</v>
      </c>
      <c r="AS784" s="504">
        <v>0</v>
      </c>
      <c r="AT784" s="504">
        <v>-5864</v>
      </c>
      <c r="AU784" s="504">
        <v>-65</v>
      </c>
      <c r="AV784" s="506">
        <v>5665</v>
      </c>
    </row>
    <row r="785" spans="39:48" x14ac:dyDescent="0.25">
      <c r="AM785" s="485" t="s">
        <v>741</v>
      </c>
      <c r="AN785" s="486" t="s">
        <v>742</v>
      </c>
      <c r="AO785" s="504">
        <v>0</v>
      </c>
      <c r="AP785" s="504">
        <v>9108</v>
      </c>
      <c r="AQ785" s="504">
        <v>-1009</v>
      </c>
      <c r="AR785" s="504">
        <v>0</v>
      </c>
      <c r="AS785" s="504">
        <v>0</v>
      </c>
      <c r="AT785" s="504">
        <v>-5227</v>
      </c>
      <c r="AU785" s="504">
        <v>-8</v>
      </c>
      <c r="AV785" s="506">
        <v>2864</v>
      </c>
    </row>
    <row r="786" spans="39:48" x14ac:dyDescent="0.25">
      <c r="AM786" s="485" t="s">
        <v>743</v>
      </c>
      <c r="AN786" s="486" t="s">
        <v>744</v>
      </c>
      <c r="AO786" s="504">
        <v>0</v>
      </c>
      <c r="AP786" s="504">
        <v>371130</v>
      </c>
      <c r="AQ786" s="504">
        <v>-20711</v>
      </c>
      <c r="AR786" s="504">
        <v>0</v>
      </c>
      <c r="AS786" s="504">
        <v>0</v>
      </c>
      <c r="AT786" s="504">
        <v>-107291</v>
      </c>
      <c r="AU786" s="504">
        <v>-1067</v>
      </c>
      <c r="AV786" s="506">
        <v>242061</v>
      </c>
    </row>
    <row r="787" spans="39:48" x14ac:dyDescent="0.25">
      <c r="AM787" s="485" t="s">
        <v>745</v>
      </c>
      <c r="AN787" s="486" t="s">
        <v>746</v>
      </c>
      <c r="AO787" s="504">
        <v>1640</v>
      </c>
      <c r="AP787" s="504">
        <v>11079</v>
      </c>
      <c r="AQ787" s="504">
        <v>-892</v>
      </c>
      <c r="AR787" s="504">
        <v>0</v>
      </c>
      <c r="AS787" s="504">
        <v>0</v>
      </c>
      <c r="AT787" s="504">
        <v>-4619</v>
      </c>
      <c r="AU787" s="504">
        <v>12</v>
      </c>
      <c r="AV787" s="506">
        <v>5581</v>
      </c>
    </row>
    <row r="788" spans="39:48" x14ac:dyDescent="0.25">
      <c r="AM788" s="485" t="s">
        <v>747</v>
      </c>
      <c r="AN788" s="486" t="s">
        <v>748</v>
      </c>
      <c r="AO788" s="504">
        <v>972</v>
      </c>
      <c r="AP788" s="504">
        <v>8235</v>
      </c>
      <c r="AQ788" s="504">
        <v>-862</v>
      </c>
      <c r="AR788" s="504">
        <v>0</v>
      </c>
      <c r="AS788" s="504">
        <v>0</v>
      </c>
      <c r="AT788" s="504">
        <v>-4465</v>
      </c>
      <c r="AU788" s="504">
        <v>15</v>
      </c>
      <c r="AV788" s="506">
        <v>2924</v>
      </c>
    </row>
    <row r="789" spans="39:48" x14ac:dyDescent="0.25">
      <c r="AM789" s="485" t="s">
        <v>749</v>
      </c>
      <c r="AN789" s="486" t="s">
        <v>750</v>
      </c>
      <c r="AO789" s="504">
        <v>0</v>
      </c>
      <c r="AP789" s="504">
        <v>21964</v>
      </c>
      <c r="AQ789" s="504">
        <v>-1786</v>
      </c>
      <c r="AR789" s="504">
        <v>0</v>
      </c>
      <c r="AS789" s="504">
        <v>0</v>
      </c>
      <c r="AT789" s="504">
        <v>-9253</v>
      </c>
      <c r="AU789" s="504">
        <v>25</v>
      </c>
      <c r="AV789" s="506">
        <v>10950</v>
      </c>
    </row>
    <row r="790" spans="39:48" x14ac:dyDescent="0.25">
      <c r="AM790" s="485" t="s">
        <v>751</v>
      </c>
      <c r="AN790" s="486" t="s">
        <v>752</v>
      </c>
      <c r="AO790" s="504">
        <v>1446</v>
      </c>
      <c r="AP790" s="504">
        <v>11822</v>
      </c>
      <c r="AQ790" s="504">
        <v>-946</v>
      </c>
      <c r="AR790" s="504">
        <v>0</v>
      </c>
      <c r="AS790" s="504">
        <v>0</v>
      </c>
      <c r="AT790" s="504">
        <v>-4901</v>
      </c>
      <c r="AU790" s="504">
        <v>-63</v>
      </c>
      <c r="AV790" s="506">
        <v>5911</v>
      </c>
    </row>
    <row r="791" spans="39:48" x14ac:dyDescent="0.25">
      <c r="AM791" s="485" t="s">
        <v>753</v>
      </c>
      <c r="AN791" s="486" t="s">
        <v>754</v>
      </c>
      <c r="AO791" s="504">
        <v>1081</v>
      </c>
      <c r="AP791" s="504">
        <v>13601</v>
      </c>
      <c r="AQ791" s="504">
        <v>-1070</v>
      </c>
      <c r="AR791" s="504">
        <v>0</v>
      </c>
      <c r="AS791" s="504">
        <v>0</v>
      </c>
      <c r="AT791" s="504">
        <v>-5545</v>
      </c>
      <c r="AU791" s="504">
        <v>-15</v>
      </c>
      <c r="AV791" s="506">
        <v>6971</v>
      </c>
    </row>
    <row r="792" spans="39:48" x14ac:dyDescent="0.25">
      <c r="AM792" s="485" t="s">
        <v>755</v>
      </c>
      <c r="AN792" s="486" t="s">
        <v>756</v>
      </c>
      <c r="AO792" s="504">
        <v>1509</v>
      </c>
      <c r="AP792" s="504">
        <v>15411</v>
      </c>
      <c r="AQ792" s="504">
        <v>-1218</v>
      </c>
      <c r="AR792" s="504">
        <v>0</v>
      </c>
      <c r="AS792" s="504">
        <v>0</v>
      </c>
      <c r="AT792" s="504">
        <v>-6308</v>
      </c>
      <c r="AU792" s="504">
        <v>-81</v>
      </c>
      <c r="AV792" s="506">
        <v>7805</v>
      </c>
    </row>
    <row r="793" spans="39:48" x14ac:dyDescent="0.25">
      <c r="AM793" s="485" t="s">
        <v>757</v>
      </c>
      <c r="AN793" s="486" t="s">
        <v>758</v>
      </c>
      <c r="AO793" s="504">
        <v>352</v>
      </c>
      <c r="AP793" s="504">
        <v>15875</v>
      </c>
      <c r="AQ793" s="504">
        <v>-1654</v>
      </c>
      <c r="AR793" s="504">
        <v>0</v>
      </c>
      <c r="AS793" s="504">
        <v>0</v>
      </c>
      <c r="AT793" s="504">
        <v>-8567</v>
      </c>
      <c r="AU793" s="504">
        <v>-53</v>
      </c>
      <c r="AV793" s="506">
        <v>5601</v>
      </c>
    </row>
    <row r="794" spans="39:48" x14ac:dyDescent="0.25">
      <c r="AM794" s="485" t="s">
        <v>759</v>
      </c>
      <c r="AN794" s="486" t="s">
        <v>760</v>
      </c>
      <c r="AO794" s="504">
        <v>0</v>
      </c>
      <c r="AP794" s="504">
        <v>569824</v>
      </c>
      <c r="AQ794" s="504">
        <v>-16734</v>
      </c>
      <c r="AR794" s="504">
        <v>0</v>
      </c>
      <c r="AS794" s="504">
        <v>0</v>
      </c>
      <c r="AT794" s="504">
        <v>-86691</v>
      </c>
      <c r="AU794" s="504">
        <v>-628</v>
      </c>
      <c r="AV794" s="506">
        <v>465771</v>
      </c>
    </row>
    <row r="795" spans="39:48" x14ac:dyDescent="0.25">
      <c r="AM795" s="485" t="s">
        <v>761</v>
      </c>
      <c r="AN795" s="486" t="s">
        <v>762</v>
      </c>
      <c r="AO795" s="504">
        <v>48</v>
      </c>
      <c r="AP795" s="504">
        <v>17924</v>
      </c>
      <c r="AQ795" s="504">
        <v>-993</v>
      </c>
      <c r="AR795" s="504">
        <v>0</v>
      </c>
      <c r="AS795" s="504">
        <v>0</v>
      </c>
      <c r="AT795" s="504">
        <v>-5147</v>
      </c>
      <c r="AU795" s="504">
        <v>-155</v>
      </c>
      <c r="AV795" s="506">
        <v>11629</v>
      </c>
    </row>
    <row r="796" spans="39:48" x14ac:dyDescent="0.25">
      <c r="AM796" s="485" t="s">
        <v>763</v>
      </c>
      <c r="AN796" s="486" t="s">
        <v>1247</v>
      </c>
      <c r="AO796" s="504">
        <v>0</v>
      </c>
      <c r="AP796" s="504">
        <v>8277</v>
      </c>
      <c r="AQ796" s="504">
        <v>-645</v>
      </c>
      <c r="AR796" s="504">
        <v>0</v>
      </c>
      <c r="AS796" s="504">
        <v>0</v>
      </c>
      <c r="AT796" s="504">
        <v>-3343</v>
      </c>
      <c r="AU796" s="504">
        <v>34</v>
      </c>
      <c r="AV796" s="506">
        <v>4323</v>
      </c>
    </row>
    <row r="797" spans="39:48" x14ac:dyDescent="0.25">
      <c r="AM797" s="485" t="s">
        <v>765</v>
      </c>
      <c r="AN797" s="486" t="s">
        <v>766</v>
      </c>
      <c r="AO797" s="504">
        <v>1163</v>
      </c>
      <c r="AP797" s="504">
        <v>16515</v>
      </c>
      <c r="AQ797" s="504">
        <v>-1291</v>
      </c>
      <c r="AR797" s="504">
        <v>0</v>
      </c>
      <c r="AS797" s="504">
        <v>0</v>
      </c>
      <c r="AT797" s="504">
        <v>-6690</v>
      </c>
      <c r="AU797" s="504">
        <v>51</v>
      </c>
      <c r="AV797" s="506">
        <v>8585</v>
      </c>
    </row>
    <row r="798" spans="39:48" x14ac:dyDescent="0.25">
      <c r="AM798" s="485" t="s">
        <v>767</v>
      </c>
      <c r="AN798" s="486" t="s">
        <v>768</v>
      </c>
      <c r="AO798" s="504">
        <v>126</v>
      </c>
      <c r="AP798" s="504">
        <v>9277</v>
      </c>
      <c r="AQ798" s="504">
        <v>-612</v>
      </c>
      <c r="AR798" s="504">
        <v>0</v>
      </c>
      <c r="AS798" s="504">
        <v>0</v>
      </c>
      <c r="AT798" s="504">
        <v>-3169</v>
      </c>
      <c r="AU798" s="504">
        <v>0</v>
      </c>
      <c r="AV798" s="506">
        <v>5496</v>
      </c>
    </row>
    <row r="799" spans="39:48" x14ac:dyDescent="0.25">
      <c r="AM799" s="485" t="s">
        <v>769</v>
      </c>
      <c r="AN799" s="486" t="s">
        <v>770</v>
      </c>
      <c r="AO799" s="504">
        <v>281</v>
      </c>
      <c r="AP799" s="504">
        <v>16418</v>
      </c>
      <c r="AQ799" s="504">
        <v>-1068</v>
      </c>
      <c r="AR799" s="504">
        <v>0</v>
      </c>
      <c r="AS799" s="504">
        <v>0</v>
      </c>
      <c r="AT799" s="504">
        <v>-5534</v>
      </c>
      <c r="AU799" s="504">
        <v>0</v>
      </c>
      <c r="AV799" s="506">
        <v>9816</v>
      </c>
    </row>
    <row r="800" spans="39:48" x14ac:dyDescent="0.25">
      <c r="AM800" s="485" t="s">
        <v>771</v>
      </c>
      <c r="AN800" s="486" t="s">
        <v>772</v>
      </c>
      <c r="AO800" s="504">
        <v>0</v>
      </c>
      <c r="AP800" s="504">
        <v>8842</v>
      </c>
      <c r="AQ800" s="504">
        <v>-819</v>
      </c>
      <c r="AR800" s="504">
        <v>0</v>
      </c>
      <c r="AS800" s="504">
        <v>0</v>
      </c>
      <c r="AT800" s="504">
        <v>-4245</v>
      </c>
      <c r="AU800" s="504">
        <v>0</v>
      </c>
      <c r="AV800" s="506">
        <v>3778</v>
      </c>
    </row>
    <row r="801" spans="39:48" x14ac:dyDescent="0.25">
      <c r="AM801" s="485" t="s">
        <v>773</v>
      </c>
      <c r="AN801" s="486" t="s">
        <v>774</v>
      </c>
      <c r="AO801" s="504">
        <v>0</v>
      </c>
      <c r="AP801" s="504">
        <v>11346</v>
      </c>
      <c r="AQ801" s="504">
        <v>-881</v>
      </c>
      <c r="AR801" s="504">
        <v>0</v>
      </c>
      <c r="AS801" s="504">
        <v>0</v>
      </c>
      <c r="AT801" s="504">
        <v>-4563</v>
      </c>
      <c r="AU801" s="504">
        <v>-56</v>
      </c>
      <c r="AV801" s="506">
        <v>5846</v>
      </c>
    </row>
    <row r="802" spans="39:48" x14ac:dyDescent="0.25">
      <c r="AM802" s="485" t="s">
        <v>775</v>
      </c>
      <c r="AN802" s="486" t="s">
        <v>776</v>
      </c>
      <c r="AO802" s="504">
        <v>425</v>
      </c>
      <c r="AP802" s="504">
        <v>11085</v>
      </c>
      <c r="AQ802" s="504">
        <v>-751</v>
      </c>
      <c r="AR802" s="504">
        <v>0</v>
      </c>
      <c r="AS802" s="504">
        <v>0</v>
      </c>
      <c r="AT802" s="504">
        <v>-3888</v>
      </c>
      <c r="AU802" s="504">
        <v>77</v>
      </c>
      <c r="AV802" s="506">
        <v>6524</v>
      </c>
    </row>
    <row r="803" spans="39:48" x14ac:dyDescent="0.25">
      <c r="AM803" s="485" t="s">
        <v>777</v>
      </c>
      <c r="AN803" s="486" t="s">
        <v>778</v>
      </c>
      <c r="AO803" s="504">
        <v>426</v>
      </c>
      <c r="AP803" s="504">
        <v>10458</v>
      </c>
      <c r="AQ803" s="504">
        <v>-646</v>
      </c>
      <c r="AR803" s="504">
        <v>0</v>
      </c>
      <c r="AS803" s="504">
        <v>0</v>
      </c>
      <c r="AT803" s="504">
        <v>-3346</v>
      </c>
      <c r="AU803" s="504">
        <v>-2</v>
      </c>
      <c r="AV803" s="506">
        <v>6464</v>
      </c>
    </row>
    <row r="804" spans="39:48" x14ac:dyDescent="0.25">
      <c r="AM804" s="485" t="s">
        <v>779</v>
      </c>
      <c r="AN804" s="486" t="s">
        <v>780</v>
      </c>
      <c r="AO804" s="504">
        <v>1980</v>
      </c>
      <c r="AP804" s="504">
        <v>15340</v>
      </c>
      <c r="AQ804" s="504">
        <v>-927</v>
      </c>
      <c r="AR804" s="504">
        <v>0</v>
      </c>
      <c r="AS804" s="504">
        <v>0</v>
      </c>
      <c r="AT804" s="504">
        <v>-4801</v>
      </c>
      <c r="AU804" s="504">
        <v>-83</v>
      </c>
      <c r="AV804" s="506">
        <v>9530</v>
      </c>
    </row>
    <row r="805" spans="39:48" x14ac:dyDescent="0.25">
      <c r="AM805" s="485" t="s">
        <v>781</v>
      </c>
      <c r="AN805" s="486" t="s">
        <v>782</v>
      </c>
      <c r="AO805" s="504">
        <v>0</v>
      </c>
      <c r="AP805" s="504">
        <v>13565</v>
      </c>
      <c r="AQ805" s="504">
        <v>-1024</v>
      </c>
      <c r="AR805" s="504">
        <v>0</v>
      </c>
      <c r="AS805" s="504">
        <v>0</v>
      </c>
      <c r="AT805" s="504">
        <v>-5307</v>
      </c>
      <c r="AU805" s="504">
        <v>-45</v>
      </c>
      <c r="AV805" s="506">
        <v>7189</v>
      </c>
    </row>
    <row r="806" spans="39:48" x14ac:dyDescent="0.25">
      <c r="AM806" s="485" t="s">
        <v>783</v>
      </c>
      <c r="AN806" s="486" t="s">
        <v>784</v>
      </c>
      <c r="AO806" s="504">
        <v>0</v>
      </c>
      <c r="AP806" s="504">
        <v>267375</v>
      </c>
      <c r="AQ806" s="504">
        <v>-12053</v>
      </c>
      <c r="AR806" s="504">
        <v>0</v>
      </c>
      <c r="AS806" s="504">
        <v>0</v>
      </c>
      <c r="AT806" s="504">
        <v>-62442</v>
      </c>
      <c r="AU806" s="504">
        <v>844</v>
      </c>
      <c r="AV806" s="506">
        <v>193724</v>
      </c>
    </row>
    <row r="807" spans="39:48" x14ac:dyDescent="0.25">
      <c r="AM807" s="485" t="s">
        <v>785</v>
      </c>
      <c r="AN807" s="486" t="s">
        <v>786</v>
      </c>
      <c r="AO807" s="504">
        <v>736</v>
      </c>
      <c r="AP807" s="504">
        <v>9688</v>
      </c>
      <c r="AQ807" s="504">
        <v>-785</v>
      </c>
      <c r="AR807" s="504">
        <v>0</v>
      </c>
      <c r="AS807" s="504">
        <v>0</v>
      </c>
      <c r="AT807" s="504">
        <v>-4068</v>
      </c>
      <c r="AU807" s="504">
        <v>-47</v>
      </c>
      <c r="AV807" s="506">
        <v>4788</v>
      </c>
    </row>
    <row r="808" spans="39:48" x14ac:dyDescent="0.25">
      <c r="AM808" s="485" t="s">
        <v>787</v>
      </c>
      <c r="AN808" s="486" t="s">
        <v>788</v>
      </c>
      <c r="AO808" s="504">
        <v>0</v>
      </c>
      <c r="AP808" s="504">
        <v>17896</v>
      </c>
      <c r="AQ808" s="504">
        <v>-1713</v>
      </c>
      <c r="AR808" s="504">
        <v>0</v>
      </c>
      <c r="AS808" s="504">
        <v>0</v>
      </c>
      <c r="AT808" s="504">
        <v>-8875</v>
      </c>
      <c r="AU808" s="504">
        <v>-40</v>
      </c>
      <c r="AV808" s="506">
        <v>7267</v>
      </c>
    </row>
    <row r="809" spans="39:48" x14ac:dyDescent="0.25">
      <c r="AM809" s="485" t="s">
        <v>789</v>
      </c>
      <c r="AN809" s="486" t="s">
        <v>790</v>
      </c>
      <c r="AO809" s="504">
        <v>453</v>
      </c>
      <c r="AP809" s="504">
        <v>12444</v>
      </c>
      <c r="AQ809" s="504">
        <v>-1083</v>
      </c>
      <c r="AR809" s="504">
        <v>0</v>
      </c>
      <c r="AS809" s="504">
        <v>0</v>
      </c>
      <c r="AT809" s="504">
        <v>-5609</v>
      </c>
      <c r="AU809" s="504">
        <v>-20</v>
      </c>
      <c r="AV809" s="506">
        <v>5732</v>
      </c>
    </row>
    <row r="810" spans="39:48" x14ac:dyDescent="0.25">
      <c r="AM810" s="485" t="s">
        <v>791</v>
      </c>
      <c r="AN810" s="486" t="s">
        <v>792</v>
      </c>
      <c r="AO810" s="504">
        <v>2149</v>
      </c>
      <c r="AP810" s="504">
        <v>14425</v>
      </c>
      <c r="AQ810" s="504">
        <v>-1056</v>
      </c>
      <c r="AR810" s="504">
        <v>0</v>
      </c>
      <c r="AS810" s="504">
        <v>0</v>
      </c>
      <c r="AT810" s="504">
        <v>-5469</v>
      </c>
      <c r="AU810" s="504">
        <v>87</v>
      </c>
      <c r="AV810" s="506">
        <v>7988</v>
      </c>
    </row>
    <row r="811" spans="39:48" x14ac:dyDescent="0.25">
      <c r="AM811" s="485" t="s">
        <v>793</v>
      </c>
      <c r="AN811" s="486" t="s">
        <v>794</v>
      </c>
      <c r="AO811" s="504">
        <v>925</v>
      </c>
      <c r="AP811" s="504">
        <v>16834</v>
      </c>
      <c r="AQ811" s="504">
        <v>-1544</v>
      </c>
      <c r="AR811" s="504">
        <v>0</v>
      </c>
      <c r="AS811" s="504">
        <v>0</v>
      </c>
      <c r="AT811" s="504">
        <v>-7997</v>
      </c>
      <c r="AU811" s="504">
        <v>88</v>
      </c>
      <c r="AV811" s="506">
        <v>7381</v>
      </c>
    </row>
    <row r="812" spans="39:48" x14ac:dyDescent="0.25">
      <c r="AM812" s="485" t="s">
        <v>795</v>
      </c>
      <c r="AN812" s="486" t="s">
        <v>796</v>
      </c>
      <c r="AO812" s="504">
        <v>0</v>
      </c>
      <c r="AP812" s="504">
        <v>399206</v>
      </c>
      <c r="AQ812" s="504">
        <v>-12988</v>
      </c>
      <c r="AR812" s="504">
        <v>0</v>
      </c>
      <c r="AS812" s="504">
        <v>0</v>
      </c>
      <c r="AT812" s="504">
        <v>-67283</v>
      </c>
      <c r="AU812" s="504">
        <v>-393</v>
      </c>
      <c r="AV812" s="506">
        <v>318542</v>
      </c>
    </row>
    <row r="813" spans="39:48" x14ac:dyDescent="0.25">
      <c r="AM813" s="485" t="s">
        <v>797</v>
      </c>
      <c r="AN813" s="486" t="s">
        <v>798</v>
      </c>
      <c r="AO813" s="504">
        <v>226</v>
      </c>
      <c r="AP813" s="504">
        <v>10104</v>
      </c>
      <c r="AQ813" s="504">
        <v>-752</v>
      </c>
      <c r="AR813" s="504">
        <v>0</v>
      </c>
      <c r="AS813" s="504">
        <v>0</v>
      </c>
      <c r="AT813" s="504">
        <v>-3895</v>
      </c>
      <c r="AU813" s="504">
        <v>-44</v>
      </c>
      <c r="AV813" s="506">
        <v>5413</v>
      </c>
    </row>
    <row r="814" spans="39:48" x14ac:dyDescent="0.25">
      <c r="AM814" s="485" t="s">
        <v>799</v>
      </c>
      <c r="AN814" s="486" t="s">
        <v>800</v>
      </c>
      <c r="AO814" s="504">
        <v>2963</v>
      </c>
      <c r="AP814" s="504">
        <v>21595</v>
      </c>
      <c r="AQ814" s="504">
        <v>-1577</v>
      </c>
      <c r="AR814" s="504">
        <v>0</v>
      </c>
      <c r="AS814" s="504">
        <v>0</v>
      </c>
      <c r="AT814" s="504">
        <v>-8172</v>
      </c>
      <c r="AU814" s="504">
        <v>-200</v>
      </c>
      <c r="AV814" s="506">
        <v>11645</v>
      </c>
    </row>
    <row r="815" spans="39:48" x14ac:dyDescent="0.25">
      <c r="AM815" s="485" t="s">
        <v>801</v>
      </c>
      <c r="AN815" s="486" t="s">
        <v>802</v>
      </c>
      <c r="AO815" s="504">
        <v>1680</v>
      </c>
      <c r="AP815" s="504">
        <v>14581</v>
      </c>
      <c r="AQ815" s="504">
        <v>-1109</v>
      </c>
      <c r="AR815" s="504">
        <v>0</v>
      </c>
      <c r="AS815" s="504">
        <v>0</v>
      </c>
      <c r="AT815" s="504">
        <v>-5743</v>
      </c>
      <c r="AU815" s="504">
        <v>1</v>
      </c>
      <c r="AV815" s="506">
        <v>7731</v>
      </c>
    </row>
    <row r="816" spans="39:48" x14ac:dyDescent="0.25">
      <c r="AM816" s="485" t="s">
        <v>803</v>
      </c>
      <c r="AN816" s="486" t="s">
        <v>804</v>
      </c>
      <c r="AO816" s="504">
        <v>0</v>
      </c>
      <c r="AP816" s="504">
        <v>16011</v>
      </c>
      <c r="AQ816" s="504">
        <v>-1610</v>
      </c>
      <c r="AR816" s="504">
        <v>0</v>
      </c>
      <c r="AS816" s="504">
        <v>0</v>
      </c>
      <c r="AT816" s="504">
        <v>-8341</v>
      </c>
      <c r="AU816" s="504">
        <v>56</v>
      </c>
      <c r="AV816" s="506">
        <v>6116</v>
      </c>
    </row>
    <row r="817" spans="39:48" x14ac:dyDescent="0.25">
      <c r="AM817" s="485" t="s">
        <v>805</v>
      </c>
      <c r="AN817" s="486" t="s">
        <v>806</v>
      </c>
      <c r="AO817" s="504">
        <v>1853</v>
      </c>
      <c r="AP817" s="504">
        <v>14814</v>
      </c>
      <c r="AQ817" s="504">
        <v>-955</v>
      </c>
      <c r="AR817" s="504">
        <v>0</v>
      </c>
      <c r="AS817" s="504">
        <v>0</v>
      </c>
      <c r="AT817" s="504">
        <v>-4948</v>
      </c>
      <c r="AU817" s="504">
        <v>0</v>
      </c>
      <c r="AV817" s="506">
        <v>8910</v>
      </c>
    </row>
    <row r="818" spans="39:48" x14ac:dyDescent="0.25">
      <c r="AM818" s="485" t="s">
        <v>807</v>
      </c>
      <c r="AN818" s="486" t="s">
        <v>808</v>
      </c>
      <c r="AO818" s="504">
        <v>2597</v>
      </c>
      <c r="AP818" s="504">
        <v>15904</v>
      </c>
      <c r="AQ818" s="504">
        <v>-995</v>
      </c>
      <c r="AR818" s="504">
        <v>0</v>
      </c>
      <c r="AS818" s="504">
        <v>0</v>
      </c>
      <c r="AT818" s="504">
        <v>-5152</v>
      </c>
      <c r="AU818" s="504">
        <v>128</v>
      </c>
      <c r="AV818" s="506">
        <v>9885</v>
      </c>
    </row>
    <row r="819" spans="39:48" x14ac:dyDescent="0.25">
      <c r="AM819" s="485" t="s">
        <v>809</v>
      </c>
      <c r="AN819" s="486" t="s">
        <v>810</v>
      </c>
      <c r="AO819" s="504">
        <v>0</v>
      </c>
      <c r="AP819" s="504">
        <v>14630</v>
      </c>
      <c r="AQ819" s="504">
        <v>-1219</v>
      </c>
      <c r="AR819" s="504">
        <v>0</v>
      </c>
      <c r="AS819" s="504">
        <v>0</v>
      </c>
      <c r="AT819" s="504">
        <v>-6315</v>
      </c>
      <c r="AU819" s="504">
        <v>-38</v>
      </c>
      <c r="AV819" s="506">
        <v>7058</v>
      </c>
    </row>
    <row r="820" spans="39:48" x14ac:dyDescent="0.25">
      <c r="AM820" s="485" t="s">
        <v>811</v>
      </c>
      <c r="AN820" s="486" t="s">
        <v>812</v>
      </c>
      <c r="AO820" s="504">
        <v>1627</v>
      </c>
      <c r="AP820" s="504">
        <v>114293</v>
      </c>
      <c r="AQ820" s="504">
        <v>-7190</v>
      </c>
      <c r="AR820" s="504">
        <v>0</v>
      </c>
      <c r="AS820" s="504">
        <v>0</v>
      </c>
      <c r="AT820" s="504">
        <v>-37248</v>
      </c>
      <c r="AU820" s="504">
        <v>-115</v>
      </c>
      <c r="AV820" s="506">
        <v>69740</v>
      </c>
    </row>
    <row r="821" spans="39:48" x14ac:dyDescent="0.25">
      <c r="AM821" s="485" t="s">
        <v>813</v>
      </c>
      <c r="AN821" s="486" t="s">
        <v>814</v>
      </c>
      <c r="AO821" s="504">
        <v>0</v>
      </c>
      <c r="AP821" s="504">
        <v>219791</v>
      </c>
      <c r="AQ821" s="504">
        <v>-9730</v>
      </c>
      <c r="AR821" s="504">
        <v>0</v>
      </c>
      <c r="AS821" s="504">
        <v>0</v>
      </c>
      <c r="AT821" s="504">
        <v>-50407</v>
      </c>
      <c r="AU821" s="504">
        <v>-824</v>
      </c>
      <c r="AV821" s="506">
        <v>158829</v>
      </c>
    </row>
    <row r="822" spans="39:48" x14ac:dyDescent="0.25">
      <c r="AM822" s="485" t="s">
        <v>815</v>
      </c>
      <c r="AN822" s="486" t="s">
        <v>816</v>
      </c>
      <c r="AO822" s="504">
        <v>1316</v>
      </c>
      <c r="AP822" s="504">
        <v>10227</v>
      </c>
      <c r="AQ822" s="504">
        <v>-816</v>
      </c>
      <c r="AR822" s="504">
        <v>0</v>
      </c>
      <c r="AS822" s="504">
        <v>0</v>
      </c>
      <c r="AT822" s="504">
        <v>-4230</v>
      </c>
      <c r="AU822" s="504">
        <v>-107</v>
      </c>
      <c r="AV822" s="506">
        <v>5074</v>
      </c>
    </row>
    <row r="823" spans="39:48" x14ac:dyDescent="0.25">
      <c r="AM823" s="485" t="s">
        <v>817</v>
      </c>
      <c r="AN823" s="486" t="s">
        <v>818</v>
      </c>
      <c r="AO823" s="504">
        <v>3934</v>
      </c>
      <c r="AP823" s="504">
        <v>17674</v>
      </c>
      <c r="AQ823" s="504">
        <v>-1241</v>
      </c>
      <c r="AR823" s="504">
        <v>0</v>
      </c>
      <c r="AS823" s="504">
        <v>0</v>
      </c>
      <c r="AT823" s="504">
        <v>-6430</v>
      </c>
      <c r="AU823" s="504">
        <v>-109</v>
      </c>
      <c r="AV823" s="506">
        <v>9893</v>
      </c>
    </row>
    <row r="824" spans="39:48" x14ac:dyDescent="0.25">
      <c r="AM824" s="485" t="s">
        <v>819</v>
      </c>
      <c r="AN824" s="486" t="s">
        <v>820</v>
      </c>
      <c r="AO824" s="504">
        <v>1351</v>
      </c>
      <c r="AP824" s="504">
        <v>13972</v>
      </c>
      <c r="AQ824" s="504">
        <v>-1197</v>
      </c>
      <c r="AR824" s="504">
        <v>0</v>
      </c>
      <c r="AS824" s="504">
        <v>0</v>
      </c>
      <c r="AT824" s="504">
        <v>-6202</v>
      </c>
      <c r="AU824" s="504">
        <v>45</v>
      </c>
      <c r="AV824" s="506">
        <v>6618</v>
      </c>
    </row>
    <row r="825" spans="39:48" x14ac:dyDescent="0.25">
      <c r="AM825" s="485" t="s">
        <v>821</v>
      </c>
      <c r="AN825" s="486" t="s">
        <v>822</v>
      </c>
      <c r="AO825" s="504">
        <v>3100</v>
      </c>
      <c r="AP825" s="504">
        <v>17011</v>
      </c>
      <c r="AQ825" s="504">
        <v>-1241</v>
      </c>
      <c r="AR825" s="504">
        <v>0</v>
      </c>
      <c r="AS825" s="504">
        <v>0</v>
      </c>
      <c r="AT825" s="504">
        <v>-6428</v>
      </c>
      <c r="AU825" s="504">
        <v>0</v>
      </c>
      <c r="AV825" s="506">
        <v>9343</v>
      </c>
    </row>
    <row r="826" spans="39:48" x14ac:dyDescent="0.25">
      <c r="AM826" s="485" t="s">
        <v>823</v>
      </c>
      <c r="AN826" s="486" t="s">
        <v>824</v>
      </c>
      <c r="AO826" s="504">
        <v>0</v>
      </c>
      <c r="AP826" s="504">
        <v>2758</v>
      </c>
      <c r="AQ826" s="504">
        <v>-269</v>
      </c>
      <c r="AR826" s="504">
        <v>0</v>
      </c>
      <c r="AS826" s="504">
        <v>0</v>
      </c>
      <c r="AT826" s="504">
        <v>-1391</v>
      </c>
      <c r="AU826" s="504">
        <v>-115</v>
      </c>
      <c r="AV826" s="506">
        <v>983</v>
      </c>
    </row>
    <row r="827" spans="39:48" x14ac:dyDescent="0.25">
      <c r="AM827" s="485" t="s">
        <v>825</v>
      </c>
      <c r="AN827" s="486" t="s">
        <v>826</v>
      </c>
      <c r="AO827" s="504">
        <v>341</v>
      </c>
      <c r="AP827" s="504">
        <v>195487</v>
      </c>
      <c r="AQ827" s="504">
        <v>-17034</v>
      </c>
      <c r="AR827" s="504">
        <v>0</v>
      </c>
      <c r="AS827" s="504">
        <v>0</v>
      </c>
      <c r="AT827" s="504">
        <v>-88242</v>
      </c>
      <c r="AU827" s="504">
        <v>-877</v>
      </c>
      <c r="AV827" s="506">
        <v>89334</v>
      </c>
    </row>
    <row r="828" spans="39:48" x14ac:dyDescent="0.25">
      <c r="AM828" s="485" t="s">
        <v>827</v>
      </c>
      <c r="AN828" s="486" t="s">
        <v>828</v>
      </c>
      <c r="AO828" s="504">
        <v>0</v>
      </c>
      <c r="AP828" s="504">
        <v>120080</v>
      </c>
      <c r="AQ828" s="504">
        <v>-9167</v>
      </c>
      <c r="AR828" s="504">
        <v>0</v>
      </c>
      <c r="AS828" s="504">
        <v>0</v>
      </c>
      <c r="AT828" s="504">
        <v>-47489</v>
      </c>
      <c r="AU828" s="504">
        <v>-250</v>
      </c>
      <c r="AV828" s="506">
        <v>63174</v>
      </c>
    </row>
    <row r="829" spans="39:48" x14ac:dyDescent="0.25">
      <c r="AM829" s="485" t="s">
        <v>829</v>
      </c>
      <c r="AN829" s="486" t="s">
        <v>830</v>
      </c>
      <c r="AO829" s="504">
        <v>0</v>
      </c>
      <c r="AP829" s="504">
        <v>415760</v>
      </c>
      <c r="AQ829" s="504">
        <v>-47814</v>
      </c>
      <c r="AR829" s="504">
        <v>0</v>
      </c>
      <c r="AS829" s="504">
        <v>0</v>
      </c>
      <c r="AT829" s="504">
        <v>-247698</v>
      </c>
      <c r="AU829" s="504">
        <v>-1525</v>
      </c>
      <c r="AV829" s="506">
        <v>118723</v>
      </c>
    </row>
    <row r="830" spans="39:48" x14ac:dyDescent="0.25">
      <c r="AM830" s="485" t="s">
        <v>831</v>
      </c>
      <c r="AN830" s="486" t="s">
        <v>832</v>
      </c>
      <c r="AO830" s="504">
        <v>247</v>
      </c>
      <c r="AP830" s="504">
        <v>176313</v>
      </c>
      <c r="AQ830" s="504">
        <v>-15898</v>
      </c>
      <c r="AR830" s="504">
        <v>0</v>
      </c>
      <c r="AS830" s="504">
        <v>0</v>
      </c>
      <c r="AT830" s="504">
        <v>-82359</v>
      </c>
      <c r="AU830" s="504">
        <v>-183</v>
      </c>
      <c r="AV830" s="506">
        <v>77873</v>
      </c>
    </row>
    <row r="831" spans="39:48" x14ac:dyDescent="0.25">
      <c r="AM831" s="485" t="s">
        <v>833</v>
      </c>
      <c r="AN831" s="486" t="s">
        <v>834</v>
      </c>
      <c r="AO831" s="504">
        <v>0</v>
      </c>
      <c r="AP831" s="504">
        <v>157675</v>
      </c>
      <c r="AQ831" s="504">
        <v>-14477</v>
      </c>
      <c r="AR831" s="504">
        <v>0</v>
      </c>
      <c r="AS831" s="504">
        <v>0</v>
      </c>
      <c r="AT831" s="504">
        <v>-74998</v>
      </c>
      <c r="AU831" s="504">
        <v>-264</v>
      </c>
      <c r="AV831" s="506">
        <v>67936</v>
      </c>
    </row>
    <row r="832" spans="39:48" x14ac:dyDescent="0.25">
      <c r="AM832" s="485" t="s">
        <v>835</v>
      </c>
      <c r="AN832" s="486" t="s">
        <v>836</v>
      </c>
      <c r="AO832" s="504">
        <v>0</v>
      </c>
      <c r="AP832" s="504">
        <v>189190</v>
      </c>
      <c r="AQ832" s="504">
        <v>-18097</v>
      </c>
      <c r="AR832" s="504">
        <v>0</v>
      </c>
      <c r="AS832" s="504">
        <v>0</v>
      </c>
      <c r="AT832" s="504">
        <v>-93750</v>
      </c>
      <c r="AU832" s="504">
        <v>0</v>
      </c>
      <c r="AV832" s="506">
        <v>77343</v>
      </c>
    </row>
    <row r="833" spans="39:48" x14ac:dyDescent="0.25">
      <c r="AM833" s="485" t="s">
        <v>837</v>
      </c>
      <c r="AN833" s="486" t="s">
        <v>838</v>
      </c>
      <c r="AO833" s="504">
        <v>39</v>
      </c>
      <c r="AP833" s="504">
        <v>183428</v>
      </c>
      <c r="AQ833" s="504">
        <v>-11384</v>
      </c>
      <c r="AR833" s="504">
        <v>0</v>
      </c>
      <c r="AS833" s="504">
        <v>0</v>
      </c>
      <c r="AT833" s="504">
        <v>-58975</v>
      </c>
      <c r="AU833" s="504">
        <v>1103</v>
      </c>
      <c r="AV833" s="506">
        <v>114172</v>
      </c>
    </row>
    <row r="834" spans="39:48" x14ac:dyDescent="0.25">
      <c r="AM834" s="485" t="s">
        <v>839</v>
      </c>
      <c r="AN834" s="486" t="s">
        <v>840</v>
      </c>
      <c r="AO834" s="504">
        <v>21</v>
      </c>
      <c r="AP834" s="504">
        <v>155710</v>
      </c>
      <c r="AQ834" s="504">
        <v>-14012</v>
      </c>
      <c r="AR834" s="504">
        <v>0</v>
      </c>
      <c r="AS834" s="504">
        <v>0</v>
      </c>
      <c r="AT834" s="504">
        <v>-72588</v>
      </c>
      <c r="AU834" s="504">
        <v>-800</v>
      </c>
      <c r="AV834" s="506">
        <v>68310</v>
      </c>
    </row>
    <row r="835" spans="39:48" x14ac:dyDescent="0.25">
      <c r="AM835" s="485" t="s">
        <v>841</v>
      </c>
      <c r="AN835" s="486" t="s">
        <v>842</v>
      </c>
      <c r="AO835" s="504">
        <v>77</v>
      </c>
      <c r="AP835" s="504">
        <v>135423</v>
      </c>
      <c r="AQ835" s="504">
        <v>-9940</v>
      </c>
      <c r="AR835" s="504">
        <v>0</v>
      </c>
      <c r="AS835" s="504">
        <v>0</v>
      </c>
      <c r="AT835" s="504">
        <v>-51495</v>
      </c>
      <c r="AU835" s="504">
        <v>-428</v>
      </c>
      <c r="AV835" s="506">
        <v>73559</v>
      </c>
    </row>
    <row r="836" spans="39:48" x14ac:dyDescent="0.25">
      <c r="AM836" s="485" t="s">
        <v>843</v>
      </c>
      <c r="AN836" s="486" t="s">
        <v>844</v>
      </c>
      <c r="AO836" s="504">
        <v>67</v>
      </c>
      <c r="AP836" s="504">
        <v>210142</v>
      </c>
      <c r="AQ836" s="504">
        <v>-17579</v>
      </c>
      <c r="AR836" s="504">
        <v>0</v>
      </c>
      <c r="AS836" s="504">
        <v>0</v>
      </c>
      <c r="AT836" s="504">
        <v>-91064</v>
      </c>
      <c r="AU836" s="504">
        <v>-368</v>
      </c>
      <c r="AV836" s="506">
        <v>101130</v>
      </c>
    </row>
    <row r="837" spans="39:48" x14ac:dyDescent="0.25">
      <c r="AM837" s="485" t="s">
        <v>845</v>
      </c>
      <c r="AN837" s="486" t="s">
        <v>846</v>
      </c>
      <c r="AO837" s="504">
        <v>1012</v>
      </c>
      <c r="AP837" s="504">
        <v>151147</v>
      </c>
      <c r="AQ837" s="504">
        <v>-17194</v>
      </c>
      <c r="AR837" s="504">
        <v>0</v>
      </c>
      <c r="AS837" s="504">
        <v>0</v>
      </c>
      <c r="AT837" s="504">
        <v>-89070</v>
      </c>
      <c r="AU837" s="504">
        <v>0</v>
      </c>
      <c r="AV837" s="506">
        <v>44883</v>
      </c>
    </row>
    <row r="838" spans="39:48" x14ac:dyDescent="0.25">
      <c r="AM838" s="485" t="s">
        <v>847</v>
      </c>
      <c r="AN838" s="486" t="s">
        <v>848</v>
      </c>
      <c r="AO838" s="504">
        <v>0</v>
      </c>
      <c r="AP838" s="504">
        <v>437209</v>
      </c>
      <c r="AQ838" s="504">
        <v>-47035</v>
      </c>
      <c r="AR838" s="504">
        <v>0</v>
      </c>
      <c r="AS838" s="504">
        <v>0</v>
      </c>
      <c r="AT838" s="504">
        <v>-243661</v>
      </c>
      <c r="AU838" s="504">
        <v>1793</v>
      </c>
      <c r="AV838" s="506">
        <v>148306</v>
      </c>
    </row>
    <row r="839" spans="39:48" x14ac:dyDescent="0.25">
      <c r="AM839" s="485" t="s">
        <v>849</v>
      </c>
      <c r="AN839" s="486" t="s">
        <v>850</v>
      </c>
      <c r="AO839" s="504">
        <v>269</v>
      </c>
      <c r="AP839" s="504">
        <v>132014</v>
      </c>
      <c r="AQ839" s="504">
        <v>-11872</v>
      </c>
      <c r="AR839" s="504">
        <v>0</v>
      </c>
      <c r="AS839" s="504">
        <v>0</v>
      </c>
      <c r="AT839" s="504">
        <v>-61502</v>
      </c>
      <c r="AU839" s="504">
        <v>19</v>
      </c>
      <c r="AV839" s="506">
        <v>58658</v>
      </c>
    </row>
    <row r="840" spans="39:48" x14ac:dyDescent="0.25">
      <c r="AM840" s="485" t="s">
        <v>851</v>
      </c>
      <c r="AN840" s="486" t="s">
        <v>852</v>
      </c>
      <c r="AO840" s="504">
        <v>863</v>
      </c>
      <c r="AP840" s="504">
        <v>210856</v>
      </c>
      <c r="AQ840" s="504">
        <v>-17232</v>
      </c>
      <c r="AR840" s="504">
        <v>0</v>
      </c>
      <c r="AS840" s="504">
        <v>0</v>
      </c>
      <c r="AT840" s="504">
        <v>-89271</v>
      </c>
      <c r="AU840" s="504">
        <v>0</v>
      </c>
      <c r="AV840" s="506">
        <v>104353</v>
      </c>
    </row>
    <row r="841" spans="39:48" x14ac:dyDescent="0.25">
      <c r="AM841" s="485" t="s">
        <v>853</v>
      </c>
      <c r="AN841" s="486" t="s">
        <v>854</v>
      </c>
      <c r="AO841" s="504">
        <v>0</v>
      </c>
      <c r="AP841" s="504">
        <v>247554</v>
      </c>
      <c r="AQ841" s="504">
        <v>-21180</v>
      </c>
      <c r="AR841" s="504">
        <v>0</v>
      </c>
      <c r="AS841" s="504">
        <v>0</v>
      </c>
      <c r="AT841" s="504">
        <v>-109721</v>
      </c>
      <c r="AU841" s="504">
        <v>-1464</v>
      </c>
      <c r="AV841" s="506">
        <v>115189</v>
      </c>
    </row>
    <row r="842" spans="39:48" x14ac:dyDescent="0.25">
      <c r="AM842" s="485" t="s">
        <v>855</v>
      </c>
      <c r="AN842" s="486" t="s">
        <v>856</v>
      </c>
      <c r="AO842" s="504">
        <v>356</v>
      </c>
      <c r="AP842" s="504">
        <v>161330</v>
      </c>
      <c r="AQ842" s="504">
        <v>-14559</v>
      </c>
      <c r="AR842" s="504">
        <v>0</v>
      </c>
      <c r="AS842" s="504">
        <v>0</v>
      </c>
      <c r="AT842" s="504">
        <v>-75419</v>
      </c>
      <c r="AU842" s="504">
        <v>-655</v>
      </c>
      <c r="AV842" s="506">
        <v>70697</v>
      </c>
    </row>
    <row r="843" spans="39:48" x14ac:dyDescent="0.25">
      <c r="AM843" s="485" t="s">
        <v>857</v>
      </c>
      <c r="AN843" s="486" t="s">
        <v>858</v>
      </c>
      <c r="AO843" s="504">
        <v>1385</v>
      </c>
      <c r="AP843" s="504">
        <v>202501</v>
      </c>
      <c r="AQ843" s="504">
        <v>-19087</v>
      </c>
      <c r="AR843" s="504">
        <v>0</v>
      </c>
      <c r="AS843" s="504">
        <v>0</v>
      </c>
      <c r="AT843" s="504">
        <v>-98880</v>
      </c>
      <c r="AU843" s="504">
        <v>-3234</v>
      </c>
      <c r="AV843" s="506">
        <v>81299</v>
      </c>
    </row>
    <row r="844" spans="39:48" x14ac:dyDescent="0.25">
      <c r="AM844" s="485" t="s">
        <v>859</v>
      </c>
      <c r="AN844" s="486" t="s">
        <v>860</v>
      </c>
      <c r="AO844" s="504">
        <v>1820</v>
      </c>
      <c r="AP844" s="504">
        <v>180963</v>
      </c>
      <c r="AQ844" s="504">
        <v>-15813</v>
      </c>
      <c r="AR844" s="504">
        <v>0</v>
      </c>
      <c r="AS844" s="504">
        <v>0</v>
      </c>
      <c r="AT844" s="504">
        <v>-81918</v>
      </c>
      <c r="AU844" s="504">
        <v>-2250</v>
      </c>
      <c r="AV844" s="506">
        <v>80982</v>
      </c>
    </row>
    <row r="845" spans="39:48" x14ac:dyDescent="0.25">
      <c r="AM845" s="485" t="s">
        <v>861</v>
      </c>
      <c r="AN845" s="486" t="s">
        <v>862</v>
      </c>
      <c r="AO845" s="504">
        <v>426</v>
      </c>
      <c r="AP845" s="504">
        <v>419479</v>
      </c>
      <c r="AQ845" s="504">
        <v>-39533</v>
      </c>
      <c r="AR845" s="504">
        <v>0</v>
      </c>
      <c r="AS845" s="504">
        <v>0</v>
      </c>
      <c r="AT845" s="504">
        <v>-204795</v>
      </c>
      <c r="AU845" s="504">
        <v>-1429</v>
      </c>
      <c r="AV845" s="506">
        <v>173722</v>
      </c>
    </row>
    <row r="846" spans="39:48" x14ac:dyDescent="0.25">
      <c r="AM846" s="485" t="s">
        <v>863</v>
      </c>
      <c r="AN846" s="486" t="s">
        <v>864</v>
      </c>
      <c r="AO846" s="504">
        <v>8</v>
      </c>
      <c r="AP846" s="504">
        <v>169225</v>
      </c>
      <c r="AQ846" s="504">
        <v>-15203</v>
      </c>
      <c r="AR846" s="504">
        <v>0</v>
      </c>
      <c r="AS846" s="504">
        <v>0</v>
      </c>
      <c r="AT846" s="504">
        <v>-78756</v>
      </c>
      <c r="AU846" s="504">
        <v>-2000</v>
      </c>
      <c r="AV846" s="506">
        <v>73266</v>
      </c>
    </row>
    <row r="847" spans="39:48" x14ac:dyDescent="0.25">
      <c r="AM847" s="485" t="s">
        <v>865</v>
      </c>
      <c r="AN847" s="486" t="s">
        <v>866</v>
      </c>
      <c r="AO847" s="504">
        <v>94</v>
      </c>
      <c r="AP847" s="504">
        <v>240690</v>
      </c>
      <c r="AQ847" s="504">
        <v>-24089</v>
      </c>
      <c r="AR847" s="504">
        <v>0</v>
      </c>
      <c r="AS847" s="504">
        <v>0</v>
      </c>
      <c r="AT847" s="504">
        <v>-124792</v>
      </c>
      <c r="AU847" s="504">
        <v>-600</v>
      </c>
      <c r="AV847" s="506">
        <v>91209</v>
      </c>
    </row>
    <row r="848" spans="39:48" x14ac:dyDescent="0.25">
      <c r="AM848" s="485" t="s">
        <v>867</v>
      </c>
      <c r="AN848" s="486" t="s">
        <v>868</v>
      </c>
      <c r="AO848" s="504">
        <v>0</v>
      </c>
      <c r="AP848" s="504">
        <v>151802</v>
      </c>
      <c r="AQ848" s="504">
        <v>-12557</v>
      </c>
      <c r="AR848" s="504">
        <v>0</v>
      </c>
      <c r="AS848" s="504">
        <v>0</v>
      </c>
      <c r="AT848" s="504">
        <v>-65052</v>
      </c>
      <c r="AU848" s="504">
        <v>-743</v>
      </c>
      <c r="AV848" s="506">
        <v>73450</v>
      </c>
    </row>
    <row r="849" spans="39:48" x14ac:dyDescent="0.25">
      <c r="AM849" s="485" t="s">
        <v>869</v>
      </c>
      <c r="AN849" s="486" t="s">
        <v>870</v>
      </c>
      <c r="AO849" s="504">
        <v>0</v>
      </c>
      <c r="AP849" s="504">
        <v>130393</v>
      </c>
      <c r="AQ849" s="504">
        <v>-12905</v>
      </c>
      <c r="AR849" s="504">
        <v>0</v>
      </c>
      <c r="AS849" s="504">
        <v>0</v>
      </c>
      <c r="AT849" s="504">
        <v>-66855</v>
      </c>
      <c r="AU849" s="504">
        <v>-143</v>
      </c>
      <c r="AV849" s="506">
        <v>50490</v>
      </c>
    </row>
    <row r="850" spans="39:48" x14ac:dyDescent="0.25">
      <c r="AM850" s="485" t="s">
        <v>871</v>
      </c>
      <c r="AN850" s="486" t="s">
        <v>872</v>
      </c>
      <c r="AO850" s="504">
        <v>46</v>
      </c>
      <c r="AP850" s="504">
        <v>224542</v>
      </c>
      <c r="AQ850" s="504">
        <v>-22505</v>
      </c>
      <c r="AR850" s="504">
        <v>0</v>
      </c>
      <c r="AS850" s="504">
        <v>0</v>
      </c>
      <c r="AT850" s="504">
        <v>-116587</v>
      </c>
      <c r="AU850" s="504">
        <v>-448</v>
      </c>
      <c r="AV850" s="506">
        <v>85002</v>
      </c>
    </row>
    <row r="851" spans="39:48" x14ac:dyDescent="0.25">
      <c r="AM851" s="485" t="s">
        <v>873</v>
      </c>
      <c r="AN851" s="486" t="s">
        <v>874</v>
      </c>
      <c r="AO851" s="504">
        <v>65</v>
      </c>
      <c r="AP851" s="504">
        <v>858267</v>
      </c>
      <c r="AQ851" s="504">
        <v>-91220</v>
      </c>
      <c r="AR851" s="504">
        <v>0</v>
      </c>
      <c r="AS851" s="504">
        <v>0</v>
      </c>
      <c r="AT851" s="504">
        <v>-472555</v>
      </c>
      <c r="AU851" s="504">
        <v>626</v>
      </c>
      <c r="AV851" s="506">
        <v>295118</v>
      </c>
    </row>
    <row r="852" spans="39:48" x14ac:dyDescent="0.25">
      <c r="AM852" s="485" t="s">
        <v>875</v>
      </c>
      <c r="AN852" s="486" t="s">
        <v>876</v>
      </c>
      <c r="AO852" s="504">
        <v>5</v>
      </c>
      <c r="AP852" s="504">
        <v>233737</v>
      </c>
      <c r="AQ852" s="504">
        <v>-21070</v>
      </c>
      <c r="AR852" s="504">
        <v>0</v>
      </c>
      <c r="AS852" s="504">
        <v>0</v>
      </c>
      <c r="AT852" s="504">
        <v>-109149</v>
      </c>
      <c r="AU852" s="504">
        <v>-1529</v>
      </c>
      <c r="AV852" s="506">
        <v>101990</v>
      </c>
    </row>
    <row r="853" spans="39:48" x14ac:dyDescent="0.25">
      <c r="AM853" s="485" t="s">
        <v>877</v>
      </c>
      <c r="AN853" s="486" t="s">
        <v>878</v>
      </c>
      <c r="AO853" s="504">
        <v>0</v>
      </c>
      <c r="AP853" s="504">
        <v>195215</v>
      </c>
      <c r="AQ853" s="504">
        <v>-16503</v>
      </c>
      <c r="AR853" s="504">
        <v>0</v>
      </c>
      <c r="AS853" s="504">
        <v>0</v>
      </c>
      <c r="AT853" s="504">
        <v>-85491</v>
      </c>
      <c r="AU853" s="504">
        <v>-96</v>
      </c>
      <c r="AV853" s="506">
        <v>93125</v>
      </c>
    </row>
    <row r="854" spans="39:48" x14ac:dyDescent="0.25">
      <c r="AM854" s="485" t="s">
        <v>879</v>
      </c>
      <c r="AN854" s="486" t="s">
        <v>880</v>
      </c>
      <c r="AO854" s="504">
        <v>0</v>
      </c>
      <c r="AP854" s="504">
        <v>239531</v>
      </c>
      <c r="AQ854" s="504">
        <v>-24273</v>
      </c>
      <c r="AR854" s="504">
        <v>0</v>
      </c>
      <c r="AS854" s="504">
        <v>0</v>
      </c>
      <c r="AT854" s="504">
        <v>-125745</v>
      </c>
      <c r="AU854" s="504">
        <v>920</v>
      </c>
      <c r="AV854" s="506">
        <v>90433</v>
      </c>
    </row>
    <row r="855" spans="39:48" x14ac:dyDescent="0.25">
      <c r="AM855" s="485" t="s">
        <v>881</v>
      </c>
      <c r="AN855" s="486" t="s">
        <v>882</v>
      </c>
      <c r="AO855" s="504">
        <v>1000</v>
      </c>
      <c r="AP855" s="504">
        <v>126280</v>
      </c>
      <c r="AQ855" s="504">
        <v>-7705</v>
      </c>
      <c r="AR855" s="504">
        <v>0</v>
      </c>
      <c r="AS855" s="504">
        <v>0</v>
      </c>
      <c r="AT855" s="504">
        <v>-39917</v>
      </c>
      <c r="AU855" s="504">
        <v>-413</v>
      </c>
      <c r="AV855" s="506">
        <v>78245</v>
      </c>
    </row>
    <row r="856" spans="39:48" x14ac:dyDescent="0.25">
      <c r="AM856" s="485" t="s">
        <v>883</v>
      </c>
      <c r="AN856" s="486" t="s">
        <v>884</v>
      </c>
      <c r="AO856" s="504">
        <v>0</v>
      </c>
      <c r="AP856" s="504">
        <v>203979</v>
      </c>
      <c r="AQ856" s="504">
        <v>-18308</v>
      </c>
      <c r="AR856" s="504">
        <v>0</v>
      </c>
      <c r="AS856" s="504">
        <v>0</v>
      </c>
      <c r="AT856" s="504">
        <v>-94843</v>
      </c>
      <c r="AU856" s="504">
        <v>500</v>
      </c>
      <c r="AV856" s="506">
        <v>91327</v>
      </c>
    </row>
    <row r="857" spans="39:48" x14ac:dyDescent="0.25">
      <c r="AM857" s="485" t="s">
        <v>885</v>
      </c>
      <c r="AN857" s="486" t="s">
        <v>886</v>
      </c>
      <c r="AO857" s="504">
        <v>0</v>
      </c>
      <c r="AP857" s="504">
        <v>207097</v>
      </c>
      <c r="AQ857" s="504">
        <v>-20399</v>
      </c>
      <c r="AR857" s="504">
        <v>0</v>
      </c>
      <c r="AS857" s="504">
        <v>0</v>
      </c>
      <c r="AT857" s="504">
        <v>-105676</v>
      </c>
      <c r="AU857" s="504">
        <v>52</v>
      </c>
      <c r="AV857" s="506">
        <v>81075</v>
      </c>
    </row>
    <row r="858" spans="39:48" x14ac:dyDescent="0.25">
      <c r="AM858" s="485" t="s">
        <v>887</v>
      </c>
      <c r="AN858" s="486" t="s">
        <v>888</v>
      </c>
      <c r="AO858" s="504">
        <v>579</v>
      </c>
      <c r="AP858" s="504">
        <v>369243</v>
      </c>
      <c r="AQ858" s="504">
        <v>-36507</v>
      </c>
      <c r="AR858" s="504">
        <v>0</v>
      </c>
      <c r="AS858" s="504">
        <v>0</v>
      </c>
      <c r="AT858" s="504">
        <v>-189122</v>
      </c>
      <c r="AU858" s="504">
        <v>-4272</v>
      </c>
      <c r="AV858" s="506">
        <v>139341</v>
      </c>
    </row>
    <row r="859" spans="39:48" x14ac:dyDescent="0.25">
      <c r="AM859" s="485" t="s">
        <v>889</v>
      </c>
      <c r="AN859" s="486" t="s">
        <v>890</v>
      </c>
      <c r="AO859" s="504">
        <v>312</v>
      </c>
      <c r="AP859" s="504">
        <v>139326</v>
      </c>
      <c r="AQ859" s="504">
        <v>-11089</v>
      </c>
      <c r="AR859" s="504">
        <v>0</v>
      </c>
      <c r="AS859" s="504">
        <v>0</v>
      </c>
      <c r="AT859" s="504">
        <v>-57446</v>
      </c>
      <c r="AU859" s="504">
        <v>-200</v>
      </c>
      <c r="AV859" s="506">
        <v>70591</v>
      </c>
    </row>
    <row r="860" spans="39:48" x14ac:dyDescent="0.25">
      <c r="AM860" s="485" t="s">
        <v>891</v>
      </c>
      <c r="AN860" s="486" t="s">
        <v>892</v>
      </c>
      <c r="AO860" s="504">
        <v>415</v>
      </c>
      <c r="AP860" s="504">
        <v>263893</v>
      </c>
      <c r="AQ860" s="504">
        <v>-20729</v>
      </c>
      <c r="AR860" s="504">
        <v>0</v>
      </c>
      <c r="AS860" s="504">
        <v>0</v>
      </c>
      <c r="AT860" s="504">
        <v>-107382</v>
      </c>
      <c r="AU860" s="504">
        <v>-2271</v>
      </c>
      <c r="AV860" s="506">
        <v>133512</v>
      </c>
    </row>
    <row r="861" spans="39:48" x14ac:dyDescent="0.25">
      <c r="AM861" s="485" t="s">
        <v>893</v>
      </c>
      <c r="AN861" s="486" t="s">
        <v>894</v>
      </c>
      <c r="AO861" s="504">
        <v>1225</v>
      </c>
      <c r="AP861" s="504">
        <v>487717</v>
      </c>
      <c r="AQ861" s="504">
        <v>-42806</v>
      </c>
      <c r="AR861" s="504">
        <v>0</v>
      </c>
      <c r="AS861" s="504">
        <v>0</v>
      </c>
      <c r="AT861" s="504">
        <v>-221753</v>
      </c>
      <c r="AU861" s="504">
        <v>0</v>
      </c>
      <c r="AV861" s="506">
        <v>223159</v>
      </c>
    </row>
    <row r="862" spans="39:48" x14ac:dyDescent="0.25">
      <c r="AM862" s="485" t="s">
        <v>895</v>
      </c>
      <c r="AN862" s="486" t="s">
        <v>896</v>
      </c>
      <c r="AO862" s="504">
        <v>1815</v>
      </c>
      <c r="AP862" s="504">
        <v>213610</v>
      </c>
      <c r="AQ862" s="504">
        <v>-19024</v>
      </c>
      <c r="AR862" s="504">
        <v>0</v>
      </c>
      <c r="AS862" s="504">
        <v>0</v>
      </c>
      <c r="AT862" s="504">
        <v>-98551</v>
      </c>
      <c r="AU862" s="504">
        <v>-456</v>
      </c>
      <c r="AV862" s="506">
        <v>95580</v>
      </c>
    </row>
    <row r="863" spans="39:48" x14ac:dyDescent="0.25">
      <c r="AM863" s="485" t="s">
        <v>897</v>
      </c>
      <c r="AN863" s="486" t="s">
        <v>898</v>
      </c>
      <c r="AO863" s="504">
        <v>230</v>
      </c>
      <c r="AP863" s="504">
        <v>107000</v>
      </c>
      <c r="AQ863" s="504">
        <v>-12110</v>
      </c>
      <c r="AR863" s="504">
        <v>-21780</v>
      </c>
      <c r="AS863" s="504">
        <v>0</v>
      </c>
      <c r="AT863" s="504">
        <v>-68334</v>
      </c>
      <c r="AU863" s="504">
        <v>-395</v>
      </c>
      <c r="AV863" s="506">
        <v>4380</v>
      </c>
    </row>
    <row r="864" spans="39:48" x14ac:dyDescent="0.25">
      <c r="AM864" s="485" t="s">
        <v>899</v>
      </c>
      <c r="AN864" s="486" t="s">
        <v>900</v>
      </c>
      <c r="AO864" s="504">
        <v>0</v>
      </c>
      <c r="AP864" s="504">
        <v>234683</v>
      </c>
      <c r="AQ864" s="504">
        <v>-23178</v>
      </c>
      <c r="AR864" s="504">
        <v>0</v>
      </c>
      <c r="AS864" s="504">
        <v>0</v>
      </c>
      <c r="AT864" s="504">
        <v>-120073</v>
      </c>
      <c r="AU864" s="504">
        <v>-270</v>
      </c>
      <c r="AV864" s="506">
        <v>91162</v>
      </c>
    </row>
    <row r="865" spans="39:48" x14ac:dyDescent="0.25">
      <c r="AM865" s="485" t="s">
        <v>901</v>
      </c>
      <c r="AN865" s="486" t="s">
        <v>902</v>
      </c>
      <c r="AO865" s="504">
        <v>0</v>
      </c>
      <c r="AP865" s="504">
        <v>219941</v>
      </c>
      <c r="AQ865" s="504">
        <v>-23678</v>
      </c>
      <c r="AR865" s="504">
        <v>0</v>
      </c>
      <c r="AS865" s="504">
        <v>0</v>
      </c>
      <c r="AT865" s="504">
        <v>-122661</v>
      </c>
      <c r="AU865" s="504">
        <v>-1700</v>
      </c>
      <c r="AV865" s="506">
        <v>71902</v>
      </c>
    </row>
    <row r="866" spans="39:48" x14ac:dyDescent="0.25">
      <c r="AM866" s="485" t="s">
        <v>903</v>
      </c>
      <c r="AN866" s="486" t="s">
        <v>904</v>
      </c>
      <c r="AO866" s="504">
        <v>0</v>
      </c>
      <c r="AP866" s="504">
        <v>268584</v>
      </c>
      <c r="AQ866" s="504">
        <v>-31720</v>
      </c>
      <c r="AR866" s="504">
        <v>0</v>
      </c>
      <c r="AS866" s="504">
        <v>0</v>
      </c>
      <c r="AT866" s="504">
        <v>-164321</v>
      </c>
      <c r="AU866" s="504">
        <v>-5674</v>
      </c>
      <c r="AV866" s="506">
        <v>66869</v>
      </c>
    </row>
    <row r="867" spans="39:48" x14ac:dyDescent="0.25">
      <c r="AM867" s="485" t="s">
        <v>905</v>
      </c>
      <c r="AN867" s="486" t="s">
        <v>906</v>
      </c>
      <c r="AO867" s="504">
        <v>0</v>
      </c>
      <c r="AP867" s="504">
        <v>176558</v>
      </c>
      <c r="AQ867" s="504">
        <v>-17335</v>
      </c>
      <c r="AR867" s="504">
        <v>0</v>
      </c>
      <c r="AS867" s="504">
        <v>0</v>
      </c>
      <c r="AT867" s="504">
        <v>-89800</v>
      </c>
      <c r="AU867" s="504">
        <v>0</v>
      </c>
      <c r="AV867" s="506">
        <v>69423</v>
      </c>
    </row>
    <row r="868" spans="39:48" x14ac:dyDescent="0.25">
      <c r="AM868" s="485" t="s">
        <v>907</v>
      </c>
      <c r="AN868" s="486" t="s">
        <v>908</v>
      </c>
      <c r="AO868" s="504">
        <v>0</v>
      </c>
      <c r="AP868" s="504">
        <v>216633</v>
      </c>
      <c r="AQ868" s="504">
        <v>-23213</v>
      </c>
      <c r="AR868" s="504">
        <v>0</v>
      </c>
      <c r="AS868" s="504">
        <v>0</v>
      </c>
      <c r="AT868" s="504">
        <v>-120251</v>
      </c>
      <c r="AU868" s="504">
        <v>-1185</v>
      </c>
      <c r="AV868" s="506">
        <v>71985</v>
      </c>
    </row>
    <row r="869" spans="39:48" x14ac:dyDescent="0.25">
      <c r="AM869" s="485" t="s">
        <v>909</v>
      </c>
      <c r="AN869" s="486" t="s">
        <v>910</v>
      </c>
      <c r="AO869" s="504">
        <v>0</v>
      </c>
      <c r="AP869" s="504">
        <v>164871</v>
      </c>
      <c r="AQ869" s="504">
        <v>-14882</v>
      </c>
      <c r="AR869" s="504">
        <v>0</v>
      </c>
      <c r="AS869" s="504">
        <v>0</v>
      </c>
      <c r="AT869" s="504">
        <v>-77094</v>
      </c>
      <c r="AU869" s="504">
        <v>-1318</v>
      </c>
      <c r="AV869" s="506">
        <v>71577</v>
      </c>
    </row>
    <row r="870" spans="39:48" x14ac:dyDescent="0.25">
      <c r="AM870" s="485" t="s">
        <v>911</v>
      </c>
      <c r="AN870" s="486" t="s">
        <v>912</v>
      </c>
      <c r="AO870" s="504">
        <v>0</v>
      </c>
      <c r="AP870" s="504">
        <v>276528</v>
      </c>
      <c r="AQ870" s="504">
        <v>-31003</v>
      </c>
      <c r="AR870" s="504">
        <v>0</v>
      </c>
      <c r="AS870" s="504">
        <v>0</v>
      </c>
      <c r="AT870" s="504">
        <v>-160609</v>
      </c>
      <c r="AU870" s="504">
        <v>-1681</v>
      </c>
      <c r="AV870" s="506">
        <v>83235</v>
      </c>
    </row>
    <row r="871" spans="39:48" x14ac:dyDescent="0.25">
      <c r="AM871" s="485" t="s">
        <v>913</v>
      </c>
      <c r="AN871" s="486" t="s">
        <v>914</v>
      </c>
      <c r="AO871" s="504">
        <v>0</v>
      </c>
      <c r="AP871" s="504">
        <v>243753</v>
      </c>
      <c r="AQ871" s="504">
        <v>-26003</v>
      </c>
      <c r="AR871" s="504">
        <v>0</v>
      </c>
      <c r="AS871" s="504">
        <v>0</v>
      </c>
      <c r="AT871" s="504">
        <v>-134707</v>
      </c>
      <c r="AU871" s="504">
        <v>-21</v>
      </c>
      <c r="AV871" s="506">
        <v>83022</v>
      </c>
    </row>
    <row r="872" spans="39:48" x14ac:dyDescent="0.25">
      <c r="AM872" s="485" t="s">
        <v>915</v>
      </c>
      <c r="AN872" s="486" t="s">
        <v>916</v>
      </c>
      <c r="AO872" s="504">
        <v>0</v>
      </c>
      <c r="AP872" s="504">
        <v>284077</v>
      </c>
      <c r="AQ872" s="504">
        <v>-33455</v>
      </c>
      <c r="AR872" s="504">
        <v>0</v>
      </c>
      <c r="AS872" s="504">
        <v>0</v>
      </c>
      <c r="AT872" s="504">
        <v>-173308</v>
      </c>
      <c r="AU872" s="504">
        <v>0</v>
      </c>
      <c r="AV872" s="506">
        <v>77314</v>
      </c>
    </row>
    <row r="873" spans="39:48" x14ac:dyDescent="0.25">
      <c r="AM873" s="485" t="s">
        <v>917</v>
      </c>
      <c r="AN873" s="486" t="s">
        <v>918</v>
      </c>
      <c r="AO873" s="504">
        <v>0</v>
      </c>
      <c r="AP873" s="504">
        <v>267894</v>
      </c>
      <c r="AQ873" s="504">
        <v>-33295</v>
      </c>
      <c r="AR873" s="504">
        <v>0</v>
      </c>
      <c r="AS873" s="504">
        <v>0</v>
      </c>
      <c r="AT873" s="504">
        <v>-172482</v>
      </c>
      <c r="AU873" s="504">
        <v>-1905</v>
      </c>
      <c r="AV873" s="506">
        <v>60212</v>
      </c>
    </row>
    <row r="874" spans="39:48" x14ac:dyDescent="0.25">
      <c r="AM874" s="485" t="s">
        <v>919</v>
      </c>
      <c r="AN874" s="486" t="s">
        <v>920</v>
      </c>
      <c r="AO874" s="504">
        <v>0</v>
      </c>
      <c r="AP874" s="504">
        <v>177781</v>
      </c>
      <c r="AQ874" s="504">
        <v>-21634</v>
      </c>
      <c r="AR874" s="504">
        <v>0</v>
      </c>
      <c r="AS874" s="504">
        <v>0</v>
      </c>
      <c r="AT874" s="504">
        <v>-112074</v>
      </c>
      <c r="AU874" s="504">
        <v>-2086</v>
      </c>
      <c r="AV874" s="506">
        <v>41987</v>
      </c>
    </row>
    <row r="875" spans="39:48" x14ac:dyDescent="0.25">
      <c r="AM875" s="485" t="s">
        <v>921</v>
      </c>
      <c r="AN875" s="486" t="s">
        <v>922</v>
      </c>
      <c r="AO875" s="504">
        <v>0</v>
      </c>
      <c r="AP875" s="504">
        <v>207039</v>
      </c>
      <c r="AQ875" s="504">
        <v>-25912</v>
      </c>
      <c r="AR875" s="504">
        <v>0</v>
      </c>
      <c r="AS875" s="504">
        <v>0</v>
      </c>
      <c r="AT875" s="504">
        <v>-134235</v>
      </c>
      <c r="AU875" s="504">
        <v>-242</v>
      </c>
      <c r="AV875" s="506">
        <v>46650</v>
      </c>
    </row>
    <row r="876" spans="39:48" x14ac:dyDescent="0.25">
      <c r="AM876" s="485" t="s">
        <v>923</v>
      </c>
      <c r="AN876" s="486" t="s">
        <v>924</v>
      </c>
      <c r="AO876" s="504">
        <v>0</v>
      </c>
      <c r="AP876" s="504">
        <v>129236</v>
      </c>
      <c r="AQ876" s="504">
        <v>-13443</v>
      </c>
      <c r="AR876" s="504">
        <v>0</v>
      </c>
      <c r="AS876" s="504">
        <v>0</v>
      </c>
      <c r="AT876" s="504">
        <v>-69639</v>
      </c>
      <c r="AU876" s="504">
        <v>957</v>
      </c>
      <c r="AV876" s="506">
        <v>47111</v>
      </c>
    </row>
    <row r="877" spans="39:48" x14ac:dyDescent="0.25">
      <c r="AM877" s="485" t="s">
        <v>925</v>
      </c>
      <c r="AN877" s="486" t="s">
        <v>926</v>
      </c>
      <c r="AO877" s="504">
        <v>0</v>
      </c>
      <c r="AP877" s="504">
        <v>215726</v>
      </c>
      <c r="AQ877" s="504">
        <v>-13046</v>
      </c>
      <c r="AR877" s="504">
        <v>0</v>
      </c>
      <c r="AS877" s="504">
        <v>0</v>
      </c>
      <c r="AT877" s="504">
        <v>-67586</v>
      </c>
      <c r="AU877" s="504">
        <v>1471</v>
      </c>
      <c r="AV877" s="506">
        <v>136565</v>
      </c>
    </row>
    <row r="878" spans="39:48" x14ac:dyDescent="0.25">
      <c r="AM878" s="485" t="s">
        <v>927</v>
      </c>
      <c r="AN878" s="486" t="s">
        <v>928</v>
      </c>
      <c r="AO878" s="504">
        <v>0</v>
      </c>
      <c r="AP878" s="504">
        <v>143093</v>
      </c>
      <c r="AQ878" s="504">
        <v>-9331</v>
      </c>
      <c r="AR878" s="504">
        <v>0</v>
      </c>
      <c r="AS878" s="504">
        <v>0</v>
      </c>
      <c r="AT878" s="504">
        <v>-48339</v>
      </c>
      <c r="AU878" s="504">
        <v>199</v>
      </c>
      <c r="AV878" s="506">
        <v>85621</v>
      </c>
    </row>
    <row r="879" spans="39:48" x14ac:dyDescent="0.25">
      <c r="AM879" s="485" t="s">
        <v>929</v>
      </c>
      <c r="AN879" s="486" t="s">
        <v>930</v>
      </c>
      <c r="AO879" s="504">
        <v>0</v>
      </c>
      <c r="AP879" s="504">
        <v>235513</v>
      </c>
      <c r="AQ879" s="504">
        <v>-23839</v>
      </c>
      <c r="AR879" s="504">
        <v>0</v>
      </c>
      <c r="AS879" s="504">
        <v>0</v>
      </c>
      <c r="AT879" s="504">
        <v>-123495</v>
      </c>
      <c r="AU879" s="504">
        <v>1178</v>
      </c>
      <c r="AV879" s="506">
        <v>89357</v>
      </c>
    </row>
    <row r="880" spans="39:48" x14ac:dyDescent="0.25">
      <c r="AM880" s="485" t="s">
        <v>931</v>
      </c>
      <c r="AN880" s="486" t="s">
        <v>932</v>
      </c>
      <c r="AO880" s="504">
        <v>0</v>
      </c>
      <c r="AP880" s="504">
        <v>171364</v>
      </c>
      <c r="AQ880" s="504">
        <v>-9103</v>
      </c>
      <c r="AR880" s="504">
        <v>0</v>
      </c>
      <c r="AS880" s="504">
        <v>0</v>
      </c>
      <c r="AT880" s="504">
        <v>-47159</v>
      </c>
      <c r="AU880" s="504">
        <v>0</v>
      </c>
      <c r="AV880" s="506">
        <v>115102</v>
      </c>
    </row>
    <row r="881" spans="39:48" x14ac:dyDescent="0.25">
      <c r="AM881" s="485" t="s">
        <v>933</v>
      </c>
      <c r="AN881" s="486" t="s">
        <v>934</v>
      </c>
      <c r="AO881" s="504">
        <v>0</v>
      </c>
      <c r="AP881" s="504">
        <v>230109</v>
      </c>
      <c r="AQ881" s="504">
        <v>-16942</v>
      </c>
      <c r="AR881" s="504">
        <v>0</v>
      </c>
      <c r="AS881" s="504">
        <v>0</v>
      </c>
      <c r="AT881" s="504">
        <v>-87767</v>
      </c>
      <c r="AU881" s="504">
        <v>0</v>
      </c>
      <c r="AV881" s="506">
        <v>125400</v>
      </c>
    </row>
    <row r="882" spans="39:48" x14ac:dyDescent="0.25">
      <c r="AM882" s="485" t="s">
        <v>935</v>
      </c>
      <c r="AN882" s="486" t="s">
        <v>936</v>
      </c>
      <c r="AO882" s="504">
        <v>0</v>
      </c>
      <c r="AP882" s="504">
        <v>243942</v>
      </c>
      <c r="AQ882" s="504">
        <v>-20784</v>
      </c>
      <c r="AR882" s="504">
        <v>0</v>
      </c>
      <c r="AS882" s="504">
        <v>0</v>
      </c>
      <c r="AT882" s="504">
        <v>-107668</v>
      </c>
      <c r="AU882" s="504">
        <v>14</v>
      </c>
      <c r="AV882" s="506">
        <v>115504</v>
      </c>
    </row>
    <row r="883" spans="39:48" x14ac:dyDescent="0.25">
      <c r="AM883" s="485" t="s">
        <v>937</v>
      </c>
      <c r="AN883" s="486" t="s">
        <v>938</v>
      </c>
      <c r="AO883" s="504">
        <v>0</v>
      </c>
      <c r="AP883" s="504">
        <v>206261</v>
      </c>
      <c r="AQ883" s="504">
        <v>-16189</v>
      </c>
      <c r="AR883" s="504">
        <v>0</v>
      </c>
      <c r="AS883" s="504">
        <v>0</v>
      </c>
      <c r="AT883" s="504">
        <v>-83867</v>
      </c>
      <c r="AU883" s="504">
        <v>396</v>
      </c>
      <c r="AV883" s="506">
        <v>106601</v>
      </c>
    </row>
    <row r="884" spans="39:48" x14ac:dyDescent="0.25">
      <c r="AM884" s="485" t="s">
        <v>939</v>
      </c>
      <c r="AN884" s="486" t="s">
        <v>940</v>
      </c>
      <c r="AO884" s="504">
        <v>0</v>
      </c>
      <c r="AP884" s="504">
        <v>221916</v>
      </c>
      <c r="AQ884" s="504">
        <v>-21070</v>
      </c>
      <c r="AR884" s="504">
        <v>0</v>
      </c>
      <c r="AS884" s="504">
        <v>0</v>
      </c>
      <c r="AT884" s="504">
        <v>-109153</v>
      </c>
      <c r="AU884" s="504">
        <v>0</v>
      </c>
      <c r="AV884" s="506">
        <v>91692</v>
      </c>
    </row>
    <row r="885" spans="39:48" x14ac:dyDescent="0.25">
      <c r="AM885" s="485" t="s">
        <v>941</v>
      </c>
      <c r="AN885" s="486" t="s">
        <v>942</v>
      </c>
      <c r="AO885" s="504">
        <v>0</v>
      </c>
      <c r="AP885" s="504">
        <v>148585</v>
      </c>
      <c r="AQ885" s="504">
        <v>-9539</v>
      </c>
      <c r="AR885" s="504">
        <v>0</v>
      </c>
      <c r="AS885" s="504">
        <v>0</v>
      </c>
      <c r="AT885" s="504">
        <v>-49417</v>
      </c>
      <c r="AU885" s="504">
        <v>364</v>
      </c>
      <c r="AV885" s="506">
        <v>89992</v>
      </c>
    </row>
    <row r="886" spans="39:48" x14ac:dyDescent="0.25">
      <c r="AM886" s="485" t="s">
        <v>943</v>
      </c>
      <c r="AN886" s="486" t="s">
        <v>944</v>
      </c>
      <c r="AO886" s="504">
        <v>0</v>
      </c>
      <c r="AP886" s="504">
        <v>142913</v>
      </c>
      <c r="AQ886" s="504">
        <v>-7714</v>
      </c>
      <c r="AR886" s="504">
        <v>0</v>
      </c>
      <c r="AS886" s="504">
        <v>0</v>
      </c>
      <c r="AT886" s="504">
        <v>-39963</v>
      </c>
      <c r="AU886" s="504">
        <v>-250</v>
      </c>
      <c r="AV886" s="506">
        <v>94986</v>
      </c>
    </row>
    <row r="887" spans="39:48" x14ac:dyDescent="0.25">
      <c r="AM887" s="485" t="s">
        <v>945</v>
      </c>
      <c r="AN887" s="486" t="s">
        <v>946</v>
      </c>
      <c r="AO887" s="504">
        <v>0</v>
      </c>
      <c r="AP887" s="504">
        <v>172031</v>
      </c>
      <c r="AQ887" s="504">
        <v>-11757</v>
      </c>
      <c r="AR887" s="504">
        <v>0</v>
      </c>
      <c r="AS887" s="504">
        <v>0</v>
      </c>
      <c r="AT887" s="504">
        <v>-60906</v>
      </c>
      <c r="AU887" s="504">
        <v>217</v>
      </c>
      <c r="AV887" s="506">
        <v>99585</v>
      </c>
    </row>
    <row r="888" spans="39:48" x14ac:dyDescent="0.25">
      <c r="AM888" s="485" t="s">
        <v>947</v>
      </c>
      <c r="AN888" s="486" t="s">
        <v>948</v>
      </c>
      <c r="AO888" s="504">
        <v>0</v>
      </c>
      <c r="AP888" s="504">
        <v>172032</v>
      </c>
      <c r="AQ888" s="504">
        <v>-13081</v>
      </c>
      <c r="AR888" s="504">
        <v>0</v>
      </c>
      <c r="AS888" s="504">
        <v>0</v>
      </c>
      <c r="AT888" s="504">
        <v>-67764</v>
      </c>
      <c r="AU888" s="504">
        <v>461</v>
      </c>
      <c r="AV888" s="506">
        <v>91648</v>
      </c>
    </row>
    <row r="889" spans="39:48" x14ac:dyDescent="0.25">
      <c r="AM889" s="485" t="s">
        <v>949</v>
      </c>
      <c r="AN889" s="486" t="s">
        <v>950</v>
      </c>
      <c r="AO889" s="504">
        <v>0</v>
      </c>
      <c r="AP889" s="504">
        <v>103320</v>
      </c>
      <c r="AQ889" s="504">
        <v>-5269</v>
      </c>
      <c r="AR889" s="504">
        <v>0</v>
      </c>
      <c r="AS889" s="504">
        <v>0</v>
      </c>
      <c r="AT889" s="504">
        <v>-27295</v>
      </c>
      <c r="AU889" s="504">
        <v>-5</v>
      </c>
      <c r="AV889" s="506">
        <v>70751</v>
      </c>
    </row>
    <row r="890" spans="39:48" x14ac:dyDescent="0.25">
      <c r="AM890" s="485" t="s">
        <v>951</v>
      </c>
      <c r="AN890" s="486" t="s">
        <v>952</v>
      </c>
      <c r="AO890" s="504">
        <v>0</v>
      </c>
      <c r="AP890" s="504">
        <v>133493</v>
      </c>
      <c r="AQ890" s="504">
        <v>-9683</v>
      </c>
      <c r="AR890" s="504">
        <v>0</v>
      </c>
      <c r="AS890" s="504">
        <v>0</v>
      </c>
      <c r="AT890" s="504">
        <v>-50160</v>
      </c>
      <c r="AU890" s="504">
        <v>-500</v>
      </c>
      <c r="AV890" s="506">
        <v>73151</v>
      </c>
    </row>
    <row r="891" spans="39:48" x14ac:dyDescent="0.25">
      <c r="AM891" s="485" t="s">
        <v>953</v>
      </c>
      <c r="AN891" s="486" t="s">
        <v>954</v>
      </c>
      <c r="AO891" s="504">
        <v>0</v>
      </c>
      <c r="AP891" s="504">
        <v>248190</v>
      </c>
      <c r="AQ891" s="504">
        <v>-30349</v>
      </c>
      <c r="AR891" s="504">
        <v>0</v>
      </c>
      <c r="AS891" s="504">
        <v>0</v>
      </c>
      <c r="AT891" s="504">
        <v>-157221</v>
      </c>
      <c r="AU891" s="504">
        <v>1729</v>
      </c>
      <c r="AV891" s="506">
        <v>62349</v>
      </c>
    </row>
    <row r="892" spans="39:48" x14ac:dyDescent="0.25">
      <c r="AM892" s="485" t="s">
        <v>955</v>
      </c>
      <c r="AN892" s="486" t="s">
        <v>956</v>
      </c>
      <c r="AO892" s="504">
        <v>0</v>
      </c>
      <c r="AP892" s="504">
        <v>167988</v>
      </c>
      <c r="AQ892" s="504">
        <v>-13157</v>
      </c>
      <c r="AR892" s="504">
        <v>0</v>
      </c>
      <c r="AS892" s="504">
        <v>0</v>
      </c>
      <c r="AT892" s="504">
        <v>-68158</v>
      </c>
      <c r="AU892" s="504">
        <v>0</v>
      </c>
      <c r="AV892" s="506">
        <v>86674</v>
      </c>
    </row>
    <row r="893" spans="39:48" x14ac:dyDescent="0.25">
      <c r="AM893" s="485" t="s">
        <v>957</v>
      </c>
      <c r="AN893" s="486" t="s">
        <v>958</v>
      </c>
      <c r="AO893" s="504">
        <v>0</v>
      </c>
      <c r="AP893" s="504">
        <v>122334</v>
      </c>
      <c r="AQ893" s="504">
        <v>-3858</v>
      </c>
      <c r="AR893" s="504">
        <v>0</v>
      </c>
      <c r="AS893" s="504">
        <v>0</v>
      </c>
      <c r="AT893" s="504">
        <v>-19988</v>
      </c>
      <c r="AU893" s="504">
        <v>-750</v>
      </c>
      <c r="AV893" s="506">
        <v>97737</v>
      </c>
    </row>
    <row r="894" spans="39:48" x14ac:dyDescent="0.25">
      <c r="AM894" s="485" t="s">
        <v>959</v>
      </c>
      <c r="AN894" s="486" t="s">
        <v>960</v>
      </c>
      <c r="AO894" s="504">
        <v>0</v>
      </c>
      <c r="AP894" s="504">
        <v>121993</v>
      </c>
      <c r="AQ894" s="504">
        <v>-7764</v>
      </c>
      <c r="AR894" s="504">
        <v>0</v>
      </c>
      <c r="AS894" s="504">
        <v>0</v>
      </c>
      <c r="AT894" s="504">
        <v>-40223</v>
      </c>
      <c r="AU894" s="504">
        <v>-916</v>
      </c>
      <c r="AV894" s="506">
        <v>73090</v>
      </c>
    </row>
    <row r="895" spans="39:48" x14ac:dyDescent="0.25">
      <c r="AM895" s="485" t="s">
        <v>961</v>
      </c>
      <c r="AN895" s="486" t="s">
        <v>962</v>
      </c>
      <c r="AO895" s="504">
        <v>0</v>
      </c>
      <c r="AP895" s="504">
        <v>189263</v>
      </c>
      <c r="AQ895" s="504">
        <v>-17636</v>
      </c>
      <c r="AR895" s="504">
        <v>0</v>
      </c>
      <c r="AS895" s="504">
        <v>0</v>
      </c>
      <c r="AT895" s="504">
        <v>-91359</v>
      </c>
      <c r="AU895" s="504">
        <v>0</v>
      </c>
      <c r="AV895" s="506">
        <v>80268</v>
      </c>
    </row>
    <row r="896" spans="39:48" x14ac:dyDescent="0.25">
      <c r="AM896" s="485" t="s">
        <v>963</v>
      </c>
      <c r="AN896" s="486" t="s">
        <v>964</v>
      </c>
      <c r="AO896" s="504">
        <v>0</v>
      </c>
      <c r="AP896" s="504">
        <v>2939700</v>
      </c>
      <c r="AQ896" s="504">
        <v>-172282</v>
      </c>
      <c r="AR896" s="504">
        <v>-1001273</v>
      </c>
      <c r="AS896" s="504">
        <v>-37868</v>
      </c>
      <c r="AT896" s="504">
        <v>-892490</v>
      </c>
      <c r="AU896" s="504">
        <v>-3809</v>
      </c>
      <c r="AV896" s="506">
        <v>831978</v>
      </c>
    </row>
    <row r="897" spans="39:48" x14ac:dyDescent="0.25">
      <c r="AM897" s="485" t="s">
        <v>965</v>
      </c>
      <c r="AN897" s="486" t="s">
        <v>966</v>
      </c>
      <c r="AO897" s="504">
        <v>0</v>
      </c>
      <c r="AP897" s="504">
        <v>87335</v>
      </c>
      <c r="AQ897" s="504">
        <v>-4150</v>
      </c>
      <c r="AR897" s="504">
        <v>-38332</v>
      </c>
      <c r="AS897" s="504">
        <v>0</v>
      </c>
      <c r="AT897" s="504">
        <v>-21496</v>
      </c>
      <c r="AU897" s="504">
        <v>24</v>
      </c>
      <c r="AV897" s="506">
        <v>23381</v>
      </c>
    </row>
    <row r="898" spans="39:48" x14ac:dyDescent="0.25">
      <c r="AM898" s="485" t="s">
        <v>967</v>
      </c>
      <c r="AN898" s="486" t="s">
        <v>968</v>
      </c>
      <c r="AO898" s="504">
        <v>0</v>
      </c>
      <c r="AP898" s="504">
        <v>110474</v>
      </c>
      <c r="AQ898" s="504">
        <v>-4728</v>
      </c>
      <c r="AR898" s="504">
        <v>-44537</v>
      </c>
      <c r="AS898" s="504">
        <v>0</v>
      </c>
      <c r="AT898" s="504">
        <v>-24494</v>
      </c>
      <c r="AU898" s="504">
        <v>10</v>
      </c>
      <c r="AV898" s="506">
        <v>36725</v>
      </c>
    </row>
    <row r="899" spans="39:48" x14ac:dyDescent="0.25">
      <c r="AM899" s="485" t="s">
        <v>969</v>
      </c>
      <c r="AN899" s="486" t="s">
        <v>970</v>
      </c>
      <c r="AO899" s="504">
        <v>0</v>
      </c>
      <c r="AP899" s="504">
        <v>150305</v>
      </c>
      <c r="AQ899" s="504">
        <v>-7886</v>
      </c>
      <c r="AR899" s="504">
        <v>-62054</v>
      </c>
      <c r="AS899" s="504">
        <v>0</v>
      </c>
      <c r="AT899" s="504">
        <v>-40850</v>
      </c>
      <c r="AU899" s="504">
        <v>-83</v>
      </c>
      <c r="AV899" s="506">
        <v>39432</v>
      </c>
    </row>
    <row r="900" spans="39:48" x14ac:dyDescent="0.25">
      <c r="AM900" s="485" t="s">
        <v>971</v>
      </c>
      <c r="AN900" s="486" t="s">
        <v>972</v>
      </c>
      <c r="AO900" s="504">
        <v>0</v>
      </c>
      <c r="AP900" s="504">
        <v>114975</v>
      </c>
      <c r="AQ900" s="504">
        <v>-7154</v>
      </c>
      <c r="AR900" s="504">
        <v>-45550</v>
      </c>
      <c r="AS900" s="504">
        <v>0</v>
      </c>
      <c r="AT900" s="504">
        <v>-37062</v>
      </c>
      <c r="AU900" s="504">
        <v>-72</v>
      </c>
      <c r="AV900" s="506">
        <v>25136</v>
      </c>
    </row>
    <row r="901" spans="39:48" x14ac:dyDescent="0.25">
      <c r="AM901" s="485" t="s">
        <v>973</v>
      </c>
      <c r="AN901" s="486" t="s">
        <v>974</v>
      </c>
      <c r="AO901" s="504">
        <v>0</v>
      </c>
      <c r="AP901" s="504">
        <v>90328</v>
      </c>
      <c r="AQ901" s="504">
        <v>-5227</v>
      </c>
      <c r="AR901" s="504">
        <v>-29461</v>
      </c>
      <c r="AS901" s="504">
        <v>0</v>
      </c>
      <c r="AT901" s="504">
        <v>-27078</v>
      </c>
      <c r="AU901" s="504">
        <v>-248</v>
      </c>
      <c r="AV901" s="506">
        <v>28314</v>
      </c>
    </row>
    <row r="902" spans="39:48" x14ac:dyDescent="0.25">
      <c r="AM902" s="485" t="s">
        <v>975</v>
      </c>
      <c r="AN902" s="486" t="s">
        <v>976</v>
      </c>
      <c r="AO902" s="504">
        <v>0</v>
      </c>
      <c r="AP902" s="504">
        <v>145329</v>
      </c>
      <c r="AQ902" s="504">
        <v>-6693</v>
      </c>
      <c r="AR902" s="504">
        <v>-60658</v>
      </c>
      <c r="AS902" s="504">
        <v>0</v>
      </c>
      <c r="AT902" s="504">
        <v>-34672</v>
      </c>
      <c r="AU902" s="504">
        <v>-185</v>
      </c>
      <c r="AV902" s="506">
        <v>43121</v>
      </c>
    </row>
    <row r="903" spans="39:48" x14ac:dyDescent="0.25">
      <c r="AM903" s="485" t="s">
        <v>977</v>
      </c>
      <c r="AN903" s="486" t="s">
        <v>978</v>
      </c>
      <c r="AO903" s="504">
        <v>0</v>
      </c>
      <c r="AP903" s="504">
        <v>103056</v>
      </c>
      <c r="AQ903" s="504">
        <v>-3522</v>
      </c>
      <c r="AR903" s="504">
        <v>-38277</v>
      </c>
      <c r="AS903" s="504">
        <v>0</v>
      </c>
      <c r="AT903" s="504">
        <v>-18245</v>
      </c>
      <c r="AU903" s="504">
        <v>-169</v>
      </c>
      <c r="AV903" s="506">
        <v>42843</v>
      </c>
    </row>
    <row r="904" spans="39:48" x14ac:dyDescent="0.25">
      <c r="AM904" s="485" t="s">
        <v>979</v>
      </c>
      <c r="AN904" s="486" t="s">
        <v>980</v>
      </c>
      <c r="AO904" s="504">
        <v>0</v>
      </c>
      <c r="AP904" s="504">
        <v>102583</v>
      </c>
      <c r="AQ904" s="504">
        <v>-6745</v>
      </c>
      <c r="AR904" s="504">
        <v>-42314</v>
      </c>
      <c r="AS904" s="504">
        <v>0</v>
      </c>
      <c r="AT904" s="504">
        <v>-34940</v>
      </c>
      <c r="AU904" s="504">
        <v>-209</v>
      </c>
      <c r="AV904" s="506">
        <v>18375</v>
      </c>
    </row>
    <row r="905" spans="39:48" x14ac:dyDescent="0.25">
      <c r="AM905" s="485" t="s">
        <v>981</v>
      </c>
      <c r="AN905" s="486" t="s">
        <v>982</v>
      </c>
      <c r="AO905" s="504">
        <v>0</v>
      </c>
      <c r="AP905" s="504">
        <v>91489</v>
      </c>
      <c r="AQ905" s="504">
        <v>-3485</v>
      </c>
      <c r="AR905" s="504">
        <v>-32962</v>
      </c>
      <c r="AS905" s="504">
        <v>0</v>
      </c>
      <c r="AT905" s="504">
        <v>-18055</v>
      </c>
      <c r="AU905" s="504">
        <v>-295</v>
      </c>
      <c r="AV905" s="506">
        <v>36692</v>
      </c>
    </row>
    <row r="906" spans="39:48" x14ac:dyDescent="0.25">
      <c r="AM906" s="485" t="s">
        <v>983</v>
      </c>
      <c r="AN906" s="486" t="s">
        <v>984</v>
      </c>
      <c r="AO906" s="504">
        <v>0</v>
      </c>
      <c r="AP906" s="504">
        <v>158053</v>
      </c>
      <c r="AQ906" s="504">
        <v>-9077</v>
      </c>
      <c r="AR906" s="504">
        <v>-61678</v>
      </c>
      <c r="AS906" s="504">
        <v>0</v>
      </c>
      <c r="AT906" s="504">
        <v>-47021</v>
      </c>
      <c r="AU906" s="504">
        <v>-352</v>
      </c>
      <c r="AV906" s="506">
        <v>39924</v>
      </c>
    </row>
    <row r="907" spans="39:48" x14ac:dyDescent="0.25">
      <c r="AM907" s="485" t="s">
        <v>985</v>
      </c>
      <c r="AN907" s="486" t="s">
        <v>986</v>
      </c>
      <c r="AO907" s="504">
        <v>0</v>
      </c>
      <c r="AP907" s="504">
        <v>247311</v>
      </c>
      <c r="AQ907" s="504">
        <v>-11835</v>
      </c>
      <c r="AR907" s="504">
        <v>-103071</v>
      </c>
      <c r="AS907" s="504">
        <v>0</v>
      </c>
      <c r="AT907" s="504">
        <v>-61311</v>
      </c>
      <c r="AU907" s="504">
        <v>-199</v>
      </c>
      <c r="AV907" s="506">
        <v>70894</v>
      </c>
    </row>
    <row r="908" spans="39:48" x14ac:dyDescent="0.25">
      <c r="AM908" s="485" t="s">
        <v>987</v>
      </c>
      <c r="AN908" s="486" t="s">
        <v>988</v>
      </c>
      <c r="AO908" s="504">
        <v>0</v>
      </c>
      <c r="AP908" s="504">
        <v>239533</v>
      </c>
      <c r="AQ908" s="504">
        <v>-13959</v>
      </c>
      <c r="AR908" s="504">
        <v>-100720</v>
      </c>
      <c r="AS908" s="504">
        <v>0</v>
      </c>
      <c r="AT908" s="504">
        <v>-72312</v>
      </c>
      <c r="AU908" s="504">
        <v>-264</v>
      </c>
      <c r="AV908" s="506">
        <v>52278</v>
      </c>
    </row>
    <row r="909" spans="39:48" x14ac:dyDescent="0.25">
      <c r="AM909" s="485" t="s">
        <v>989</v>
      </c>
      <c r="AN909" s="486" t="s">
        <v>990</v>
      </c>
      <c r="AO909" s="504">
        <v>0</v>
      </c>
      <c r="AP909" s="504">
        <v>148271</v>
      </c>
      <c r="AQ909" s="504">
        <v>-7471</v>
      </c>
      <c r="AR909" s="504">
        <v>-61364</v>
      </c>
      <c r="AS909" s="504">
        <v>0</v>
      </c>
      <c r="AT909" s="504">
        <v>-38701</v>
      </c>
      <c r="AU909" s="504">
        <v>-272</v>
      </c>
      <c r="AV909" s="506">
        <v>40463</v>
      </c>
    </row>
    <row r="910" spans="39:48" x14ac:dyDescent="0.25">
      <c r="AM910" s="485" t="s">
        <v>991</v>
      </c>
      <c r="AN910" s="486" t="s">
        <v>992</v>
      </c>
      <c r="AO910" s="504">
        <v>0</v>
      </c>
      <c r="AP910" s="504">
        <v>86492</v>
      </c>
      <c r="AQ910" s="504">
        <v>-3671</v>
      </c>
      <c r="AR910" s="504">
        <v>-35634</v>
      </c>
      <c r="AS910" s="504">
        <v>0</v>
      </c>
      <c r="AT910" s="504">
        <v>-19018</v>
      </c>
      <c r="AU910" s="504">
        <v>-212</v>
      </c>
      <c r="AV910" s="506">
        <v>27957</v>
      </c>
    </row>
    <row r="911" spans="39:48" x14ac:dyDescent="0.25">
      <c r="AM911" s="485" t="s">
        <v>993</v>
      </c>
      <c r="AN911" s="486" t="s">
        <v>994</v>
      </c>
      <c r="AO911" s="504">
        <v>0</v>
      </c>
      <c r="AP911" s="504">
        <v>124672</v>
      </c>
      <c r="AQ911" s="504">
        <v>-5603</v>
      </c>
      <c r="AR911" s="504">
        <v>-45882</v>
      </c>
      <c r="AS911" s="504">
        <v>0</v>
      </c>
      <c r="AT911" s="504">
        <v>-29025</v>
      </c>
      <c r="AU911" s="504">
        <v>-139</v>
      </c>
      <c r="AV911" s="506">
        <v>44024</v>
      </c>
    </row>
    <row r="912" spans="39:48" x14ac:dyDescent="0.25">
      <c r="AM912" s="485" t="s">
        <v>995</v>
      </c>
      <c r="AN912" s="486" t="s">
        <v>996</v>
      </c>
      <c r="AO912" s="504">
        <v>0</v>
      </c>
      <c r="AP912" s="504">
        <v>122894</v>
      </c>
      <c r="AQ912" s="504">
        <v>-4822</v>
      </c>
      <c r="AR912" s="504">
        <v>-40674</v>
      </c>
      <c r="AS912" s="504">
        <v>0</v>
      </c>
      <c r="AT912" s="504">
        <v>-24980</v>
      </c>
      <c r="AU912" s="504">
        <v>-253</v>
      </c>
      <c r="AV912" s="506">
        <v>52165</v>
      </c>
    </row>
    <row r="913" spans="39:48" x14ac:dyDescent="0.25">
      <c r="AM913" s="485" t="s">
        <v>997</v>
      </c>
      <c r="AN913" s="486" t="s">
        <v>998</v>
      </c>
      <c r="AO913" s="504">
        <v>0</v>
      </c>
      <c r="AP913" s="504">
        <v>105398</v>
      </c>
      <c r="AQ913" s="504">
        <v>-4787</v>
      </c>
      <c r="AR913" s="504">
        <v>-39657</v>
      </c>
      <c r="AS913" s="504">
        <v>0</v>
      </c>
      <c r="AT913" s="504">
        <v>-24801</v>
      </c>
      <c r="AU913" s="504">
        <v>-199</v>
      </c>
      <c r="AV913" s="506">
        <v>35954</v>
      </c>
    </row>
    <row r="914" spans="39:48" x14ac:dyDescent="0.25">
      <c r="AM914" s="485" t="s">
        <v>999</v>
      </c>
      <c r="AN914" s="486" t="s">
        <v>1000</v>
      </c>
      <c r="AO914" s="504">
        <v>0</v>
      </c>
      <c r="AP914" s="504">
        <v>170490</v>
      </c>
      <c r="AQ914" s="504">
        <v>-9104</v>
      </c>
      <c r="AR914" s="504">
        <v>-71490</v>
      </c>
      <c r="AS914" s="504">
        <v>0</v>
      </c>
      <c r="AT914" s="504">
        <v>-47165</v>
      </c>
      <c r="AU914" s="504">
        <v>-145</v>
      </c>
      <c r="AV914" s="506">
        <v>42586</v>
      </c>
    </row>
    <row r="915" spans="39:48" x14ac:dyDescent="0.25">
      <c r="AM915" s="485" t="s">
        <v>1001</v>
      </c>
      <c r="AN915" s="486" t="s">
        <v>1002</v>
      </c>
      <c r="AO915" s="504">
        <v>0</v>
      </c>
      <c r="AP915" s="504">
        <v>164025</v>
      </c>
      <c r="AQ915" s="504">
        <v>-7559</v>
      </c>
      <c r="AR915" s="504">
        <v>-63567</v>
      </c>
      <c r="AS915" s="504">
        <v>0</v>
      </c>
      <c r="AT915" s="504">
        <v>-39156</v>
      </c>
      <c r="AU915" s="504">
        <v>-383</v>
      </c>
      <c r="AV915" s="506">
        <v>53360</v>
      </c>
    </row>
    <row r="916" spans="39:48" x14ac:dyDescent="0.25">
      <c r="AM916" s="485" t="s">
        <v>1003</v>
      </c>
      <c r="AN916" s="486" t="s">
        <v>1004</v>
      </c>
      <c r="AO916" s="504">
        <v>0</v>
      </c>
      <c r="AP916" s="504">
        <v>97352</v>
      </c>
      <c r="AQ916" s="504">
        <v>-4380</v>
      </c>
      <c r="AR916" s="504">
        <v>-38165</v>
      </c>
      <c r="AS916" s="504">
        <v>0</v>
      </c>
      <c r="AT916" s="504">
        <v>-22692</v>
      </c>
      <c r="AU916" s="504">
        <v>-140</v>
      </c>
      <c r="AV916" s="506">
        <v>31976</v>
      </c>
    </row>
    <row r="917" spans="39:48" x14ac:dyDescent="0.25">
      <c r="AM917" s="485" t="s">
        <v>1005</v>
      </c>
      <c r="AN917" s="486" t="s">
        <v>1006</v>
      </c>
      <c r="AO917" s="504">
        <v>0</v>
      </c>
      <c r="AP917" s="504">
        <v>76560</v>
      </c>
      <c r="AQ917" s="504">
        <v>-3087</v>
      </c>
      <c r="AR917" s="504">
        <v>-30577</v>
      </c>
      <c r="AS917" s="504">
        <v>0</v>
      </c>
      <c r="AT917" s="504">
        <v>-15994</v>
      </c>
      <c r="AU917" s="504">
        <v>118</v>
      </c>
      <c r="AV917" s="506">
        <v>27019</v>
      </c>
    </row>
    <row r="918" spans="39:48" x14ac:dyDescent="0.25">
      <c r="AM918" s="485" t="s">
        <v>1007</v>
      </c>
      <c r="AN918" s="486" t="s">
        <v>1008</v>
      </c>
      <c r="AO918" s="504">
        <v>0</v>
      </c>
      <c r="AP918" s="504">
        <v>91633</v>
      </c>
      <c r="AQ918" s="504">
        <v>-3915</v>
      </c>
      <c r="AR918" s="504">
        <v>-35695</v>
      </c>
      <c r="AS918" s="504">
        <v>0</v>
      </c>
      <c r="AT918" s="504">
        <v>-20281</v>
      </c>
      <c r="AU918" s="504">
        <v>-133</v>
      </c>
      <c r="AV918" s="506">
        <v>31609</v>
      </c>
    </row>
    <row r="919" spans="39:48" x14ac:dyDescent="0.25">
      <c r="AM919" s="485" t="s">
        <v>1009</v>
      </c>
      <c r="AN919" s="486" t="s">
        <v>1010</v>
      </c>
      <c r="AO919" s="504">
        <v>0</v>
      </c>
      <c r="AP919" s="504">
        <v>503504</v>
      </c>
      <c r="AQ919" s="504">
        <v>-31810</v>
      </c>
      <c r="AR919" s="504">
        <v>-220765</v>
      </c>
      <c r="AS919" s="504">
        <v>0</v>
      </c>
      <c r="AT919" s="504">
        <v>-164787</v>
      </c>
      <c r="AU919" s="504">
        <v>-352</v>
      </c>
      <c r="AV919" s="506">
        <v>85790</v>
      </c>
    </row>
    <row r="920" spans="39:48" x14ac:dyDescent="0.25">
      <c r="AM920" s="485" t="s">
        <v>1011</v>
      </c>
      <c r="AN920" s="486" t="s">
        <v>1012</v>
      </c>
      <c r="AO920" s="504">
        <v>0</v>
      </c>
      <c r="AP920" s="504">
        <v>296427</v>
      </c>
      <c r="AQ920" s="504">
        <v>-19339</v>
      </c>
      <c r="AR920" s="504">
        <v>-125466</v>
      </c>
      <c r="AS920" s="504">
        <v>0</v>
      </c>
      <c r="AT920" s="504">
        <v>-100185</v>
      </c>
      <c r="AU920" s="504">
        <v>43</v>
      </c>
      <c r="AV920" s="506">
        <v>51479</v>
      </c>
    </row>
    <row r="921" spans="39:48" x14ac:dyDescent="0.25">
      <c r="AM921" s="485" t="s">
        <v>1013</v>
      </c>
      <c r="AN921" s="486" t="s">
        <v>1014</v>
      </c>
      <c r="AO921" s="504">
        <v>0</v>
      </c>
      <c r="AP921" s="504">
        <v>230582</v>
      </c>
      <c r="AQ921" s="504">
        <v>-14630</v>
      </c>
      <c r="AR921" s="504">
        <v>-97083</v>
      </c>
      <c r="AS921" s="504">
        <v>0</v>
      </c>
      <c r="AT921" s="504">
        <v>-75788</v>
      </c>
      <c r="AU921" s="504">
        <v>-786</v>
      </c>
      <c r="AV921" s="506">
        <v>42295</v>
      </c>
    </row>
    <row r="922" spans="39:48" x14ac:dyDescent="0.25">
      <c r="AM922" s="485" t="s">
        <v>1015</v>
      </c>
      <c r="AN922" s="486" t="s">
        <v>1016</v>
      </c>
      <c r="AO922" s="504">
        <v>0</v>
      </c>
      <c r="AP922" s="504">
        <v>260475</v>
      </c>
      <c r="AQ922" s="504">
        <v>-20066</v>
      </c>
      <c r="AR922" s="504">
        <v>-105707</v>
      </c>
      <c r="AS922" s="504">
        <v>0</v>
      </c>
      <c r="AT922" s="504">
        <v>-103950</v>
      </c>
      <c r="AU922" s="504">
        <v>-288</v>
      </c>
      <c r="AV922" s="506">
        <v>30464</v>
      </c>
    </row>
    <row r="923" spans="39:48" x14ac:dyDescent="0.25">
      <c r="AM923" s="485" t="s">
        <v>1017</v>
      </c>
      <c r="AN923" s="486" t="s">
        <v>1018</v>
      </c>
      <c r="AO923" s="504">
        <v>0</v>
      </c>
      <c r="AP923" s="504">
        <v>501612</v>
      </c>
      <c r="AQ923" s="504">
        <v>-31015</v>
      </c>
      <c r="AR923" s="504">
        <v>-241880</v>
      </c>
      <c r="AS923" s="504">
        <v>0</v>
      </c>
      <c r="AT923" s="504">
        <v>-160672</v>
      </c>
      <c r="AU923" s="504">
        <v>-47</v>
      </c>
      <c r="AV923" s="506">
        <v>67997</v>
      </c>
    </row>
    <row r="924" spans="39:48" x14ac:dyDescent="0.25">
      <c r="AM924" s="485" t="s">
        <v>1019</v>
      </c>
      <c r="AN924" s="486" t="s">
        <v>1020</v>
      </c>
      <c r="AO924" s="504">
        <v>0</v>
      </c>
      <c r="AP924" s="504">
        <v>380196</v>
      </c>
      <c r="AQ924" s="504">
        <v>-22496</v>
      </c>
      <c r="AR924" s="504">
        <v>-167175</v>
      </c>
      <c r="AS924" s="504">
        <v>0</v>
      </c>
      <c r="AT924" s="504">
        <v>-116537</v>
      </c>
      <c r="AU924" s="504">
        <v>-768</v>
      </c>
      <c r="AV924" s="506">
        <v>73219</v>
      </c>
    </row>
    <row r="925" spans="39:48" x14ac:dyDescent="0.25">
      <c r="AM925" s="485" t="s">
        <v>1021</v>
      </c>
      <c r="AN925" s="486" t="s">
        <v>1022</v>
      </c>
      <c r="AO925" s="504">
        <v>0</v>
      </c>
      <c r="AP925" s="504">
        <v>236729</v>
      </c>
      <c r="AQ925" s="504">
        <v>-10185</v>
      </c>
      <c r="AR925" s="504">
        <v>-98860</v>
      </c>
      <c r="AS925" s="504">
        <v>0</v>
      </c>
      <c r="AT925" s="504">
        <v>-52761</v>
      </c>
      <c r="AU925" s="504">
        <v>-546</v>
      </c>
      <c r="AV925" s="506">
        <v>74378</v>
      </c>
    </row>
    <row r="926" spans="39:48" x14ac:dyDescent="0.25">
      <c r="AM926" s="485" t="s">
        <v>1023</v>
      </c>
      <c r="AN926" s="486" t="s">
        <v>1024</v>
      </c>
      <c r="AO926" s="504">
        <v>0</v>
      </c>
      <c r="AP926" s="504">
        <v>246274</v>
      </c>
      <c r="AQ926" s="504">
        <v>-11657</v>
      </c>
      <c r="AR926" s="504">
        <v>-99312</v>
      </c>
      <c r="AS926" s="504">
        <v>0</v>
      </c>
      <c r="AT926" s="504">
        <v>-60389</v>
      </c>
      <c r="AU926" s="504">
        <v>-732</v>
      </c>
      <c r="AV926" s="506">
        <v>74183</v>
      </c>
    </row>
    <row r="927" spans="39:48" x14ac:dyDescent="0.25">
      <c r="AM927" s="485" t="s">
        <v>1025</v>
      </c>
      <c r="AN927" s="486" t="s">
        <v>1026</v>
      </c>
      <c r="AO927" s="504">
        <v>0</v>
      </c>
      <c r="AP927" s="504">
        <v>269722</v>
      </c>
      <c r="AQ927" s="504">
        <v>-12522</v>
      </c>
      <c r="AR927" s="504">
        <v>-113020</v>
      </c>
      <c r="AS927" s="504">
        <v>0</v>
      </c>
      <c r="AT927" s="504">
        <v>-64868</v>
      </c>
      <c r="AU927" s="504">
        <v>-35</v>
      </c>
      <c r="AV927" s="506">
        <v>79278</v>
      </c>
    </row>
    <row r="928" spans="39:48" x14ac:dyDescent="0.25">
      <c r="AM928" s="485" t="s">
        <v>1027</v>
      </c>
      <c r="AN928" s="486" t="s">
        <v>1028</v>
      </c>
      <c r="AO928" s="504">
        <v>0</v>
      </c>
      <c r="AP928" s="504">
        <v>227248</v>
      </c>
      <c r="AQ928" s="504">
        <v>-10366</v>
      </c>
      <c r="AR928" s="504">
        <v>-92032</v>
      </c>
      <c r="AS928" s="504">
        <v>0</v>
      </c>
      <c r="AT928" s="504">
        <v>-53699</v>
      </c>
      <c r="AU928" s="504">
        <v>-160</v>
      </c>
      <c r="AV928" s="506">
        <v>70990</v>
      </c>
    </row>
    <row r="929" spans="39:48" x14ac:dyDescent="0.25">
      <c r="AM929" s="485" t="s">
        <v>1029</v>
      </c>
      <c r="AN929" s="486" t="s">
        <v>1030</v>
      </c>
      <c r="AO929" s="504">
        <v>0</v>
      </c>
      <c r="AP929" s="504">
        <v>329137</v>
      </c>
      <c r="AQ929" s="504">
        <v>-13370</v>
      </c>
      <c r="AR929" s="504">
        <v>-135247</v>
      </c>
      <c r="AS929" s="504">
        <v>0</v>
      </c>
      <c r="AT929" s="504">
        <v>-69264</v>
      </c>
      <c r="AU929" s="504">
        <v>-485</v>
      </c>
      <c r="AV929" s="506">
        <v>110771</v>
      </c>
    </row>
    <row r="930" spans="39:48" x14ac:dyDescent="0.25">
      <c r="AM930" s="485" t="s">
        <v>1031</v>
      </c>
      <c r="AN930" s="486" t="s">
        <v>1032</v>
      </c>
      <c r="AO930" s="504">
        <v>0</v>
      </c>
      <c r="AP930" s="504">
        <v>176766</v>
      </c>
      <c r="AQ930" s="504">
        <v>-7807</v>
      </c>
      <c r="AR930" s="504">
        <v>-63740</v>
      </c>
      <c r="AS930" s="504">
        <v>0</v>
      </c>
      <c r="AT930" s="504">
        <v>-40441</v>
      </c>
      <c r="AU930" s="504">
        <v>-489</v>
      </c>
      <c r="AV930" s="506">
        <v>64289</v>
      </c>
    </row>
    <row r="931" spans="39:48" x14ac:dyDescent="0.25">
      <c r="AM931" s="485" t="s">
        <v>1033</v>
      </c>
      <c r="AN931" s="486" t="s">
        <v>1248</v>
      </c>
      <c r="AO931" s="504">
        <v>0</v>
      </c>
      <c r="AP931" s="504">
        <v>231985</v>
      </c>
      <c r="AQ931" s="504">
        <v>-10322</v>
      </c>
      <c r="AR931" s="504">
        <v>-98828</v>
      </c>
      <c r="AS931" s="504">
        <v>0</v>
      </c>
      <c r="AT931" s="504">
        <v>-53469</v>
      </c>
      <c r="AU931" s="504">
        <v>-272</v>
      </c>
      <c r="AV931" s="506">
        <v>69094</v>
      </c>
    </row>
    <row r="932" spans="39:48" x14ac:dyDescent="0.25">
      <c r="AM932" s="485" t="s">
        <v>1035</v>
      </c>
      <c r="AN932" s="486" t="s">
        <v>1249</v>
      </c>
      <c r="AO932" s="504">
        <v>0</v>
      </c>
      <c r="AP932" s="504">
        <v>164225</v>
      </c>
      <c r="AQ932" s="504">
        <v>-6604</v>
      </c>
      <c r="AR932" s="504">
        <v>-69543</v>
      </c>
      <c r="AS932" s="504">
        <v>0</v>
      </c>
      <c r="AT932" s="504">
        <v>-34210</v>
      </c>
      <c r="AU932" s="504">
        <v>-436</v>
      </c>
      <c r="AV932" s="506">
        <v>53433</v>
      </c>
    </row>
    <row r="933" spans="39:48" x14ac:dyDescent="0.25">
      <c r="AM933" s="485" t="s">
        <v>1037</v>
      </c>
      <c r="AN933" s="486" t="s">
        <v>1250</v>
      </c>
      <c r="AO933" s="504">
        <v>0</v>
      </c>
      <c r="AP933" s="504">
        <v>172397</v>
      </c>
      <c r="AQ933" s="504">
        <v>-5151</v>
      </c>
      <c r="AR933" s="504">
        <v>-61759</v>
      </c>
      <c r="AS933" s="504">
        <v>0</v>
      </c>
      <c r="AT933" s="504">
        <v>-26684</v>
      </c>
      <c r="AU933" s="504">
        <v>-141</v>
      </c>
      <c r="AV933" s="506">
        <v>78662</v>
      </c>
    </row>
    <row r="934" spans="39:48" x14ac:dyDescent="0.25">
      <c r="AM934" s="485" t="s">
        <v>1039</v>
      </c>
      <c r="AN934" s="486" t="s">
        <v>1040</v>
      </c>
      <c r="AO934" s="504">
        <v>0</v>
      </c>
      <c r="AP934" s="504">
        <v>41823</v>
      </c>
      <c r="AQ934" s="504">
        <v>-3842</v>
      </c>
      <c r="AR934" s="504">
        <v>0</v>
      </c>
      <c r="AS934" s="504">
        <v>0</v>
      </c>
      <c r="AT934" s="504">
        <v>-19904</v>
      </c>
      <c r="AU934" s="504">
        <v>-123</v>
      </c>
      <c r="AV934" s="506">
        <v>17953</v>
      </c>
    </row>
    <row r="935" spans="39:48" x14ac:dyDescent="0.25">
      <c r="AM935" s="485" t="s">
        <v>1041</v>
      </c>
      <c r="AN935" s="486" t="s">
        <v>1251</v>
      </c>
      <c r="AO935" s="504">
        <v>0</v>
      </c>
      <c r="AP935" s="504">
        <v>24614</v>
      </c>
      <c r="AQ935" s="504">
        <v>-1662</v>
      </c>
      <c r="AR935" s="504">
        <v>0</v>
      </c>
      <c r="AS935" s="504">
        <v>0</v>
      </c>
      <c r="AT935" s="504">
        <v>-8609</v>
      </c>
      <c r="AU935" s="504">
        <v>15</v>
      </c>
      <c r="AV935" s="506">
        <v>14357</v>
      </c>
    </row>
    <row r="936" spans="39:48" x14ac:dyDescent="0.25">
      <c r="AM936" s="485" t="s">
        <v>1043</v>
      </c>
      <c r="AN936" s="486" t="s">
        <v>1252</v>
      </c>
      <c r="AO936" s="504">
        <v>0</v>
      </c>
      <c r="AP936" s="504">
        <v>29957</v>
      </c>
      <c r="AQ936" s="504">
        <v>-2382</v>
      </c>
      <c r="AR936" s="504">
        <v>0</v>
      </c>
      <c r="AS936" s="504">
        <v>0</v>
      </c>
      <c r="AT936" s="504">
        <v>-12339</v>
      </c>
      <c r="AU936" s="504">
        <v>-18</v>
      </c>
      <c r="AV936" s="506">
        <v>15218</v>
      </c>
    </row>
    <row r="937" spans="39:48" x14ac:dyDescent="0.25">
      <c r="AM937" s="485" t="s">
        <v>1045</v>
      </c>
      <c r="AN937" s="486" t="s">
        <v>1046</v>
      </c>
      <c r="AO937" s="504">
        <v>0</v>
      </c>
      <c r="AP937" s="504">
        <v>24997</v>
      </c>
      <c r="AQ937" s="504">
        <v>-1769</v>
      </c>
      <c r="AR937" s="504">
        <v>0</v>
      </c>
      <c r="AS937" s="504">
        <v>0</v>
      </c>
      <c r="AT937" s="504">
        <v>-9162</v>
      </c>
      <c r="AU937" s="504">
        <v>0</v>
      </c>
      <c r="AV937" s="506">
        <v>14067</v>
      </c>
    </row>
    <row r="938" spans="39:48" x14ac:dyDescent="0.25">
      <c r="AM938" s="485" t="s">
        <v>1047</v>
      </c>
      <c r="AN938" s="486" t="s">
        <v>1253</v>
      </c>
      <c r="AO938" s="504">
        <v>0</v>
      </c>
      <c r="AP938" s="504">
        <v>24925</v>
      </c>
      <c r="AQ938" s="504">
        <v>-1928</v>
      </c>
      <c r="AR938" s="504">
        <v>0</v>
      </c>
      <c r="AS938" s="504">
        <v>0</v>
      </c>
      <c r="AT938" s="504">
        <v>-9989</v>
      </c>
      <c r="AU938" s="504">
        <v>0</v>
      </c>
      <c r="AV938" s="506">
        <v>13007</v>
      </c>
    </row>
    <row r="939" spans="39:48" x14ac:dyDescent="0.25">
      <c r="AM939" s="485" t="s">
        <v>1049</v>
      </c>
      <c r="AN939" s="486" t="s">
        <v>1254</v>
      </c>
      <c r="AO939" s="504">
        <v>0</v>
      </c>
      <c r="AP939" s="504">
        <v>37650</v>
      </c>
      <c r="AQ939" s="504">
        <v>-2552</v>
      </c>
      <c r="AR939" s="504">
        <v>0</v>
      </c>
      <c r="AS939" s="504">
        <v>0</v>
      </c>
      <c r="AT939" s="504">
        <v>-13218</v>
      </c>
      <c r="AU939" s="504">
        <v>-46</v>
      </c>
      <c r="AV939" s="506">
        <v>21834</v>
      </c>
    </row>
    <row r="940" spans="39:48" x14ac:dyDescent="0.25">
      <c r="AM940" s="485" t="s">
        <v>1051</v>
      </c>
      <c r="AN940" s="486" t="s">
        <v>1052</v>
      </c>
      <c r="AO940" s="504">
        <v>0</v>
      </c>
      <c r="AP940" s="504">
        <v>30320</v>
      </c>
      <c r="AQ940" s="504">
        <v>-3457</v>
      </c>
      <c r="AR940" s="504">
        <v>0</v>
      </c>
      <c r="AS940" s="504">
        <v>0</v>
      </c>
      <c r="AT940" s="504">
        <v>-17907</v>
      </c>
      <c r="AU940" s="504">
        <v>-26</v>
      </c>
      <c r="AV940" s="506">
        <v>8931</v>
      </c>
    </row>
    <row r="941" spans="39:48" x14ac:dyDescent="0.25">
      <c r="AM941" s="485" t="s">
        <v>1053</v>
      </c>
      <c r="AN941" s="486" t="s">
        <v>1054</v>
      </c>
      <c r="AO941" s="504">
        <v>0</v>
      </c>
      <c r="AP941" s="504">
        <v>34655</v>
      </c>
      <c r="AQ941" s="504">
        <v>-2619</v>
      </c>
      <c r="AR941" s="504">
        <v>0</v>
      </c>
      <c r="AS941" s="504">
        <v>0</v>
      </c>
      <c r="AT941" s="504">
        <v>-13566</v>
      </c>
      <c r="AU941" s="504">
        <v>-79</v>
      </c>
      <c r="AV941" s="506">
        <v>18392</v>
      </c>
    </row>
    <row r="942" spans="39:48" x14ac:dyDescent="0.25">
      <c r="AM942" s="485" t="s">
        <v>1055</v>
      </c>
      <c r="AN942" s="486" t="s">
        <v>1255</v>
      </c>
      <c r="AO942" s="504">
        <v>0</v>
      </c>
      <c r="AP942" s="504">
        <v>45473</v>
      </c>
      <c r="AQ942" s="504">
        <v>-3333</v>
      </c>
      <c r="AR942" s="504">
        <v>0</v>
      </c>
      <c r="AS942" s="504">
        <v>0</v>
      </c>
      <c r="AT942" s="504">
        <v>-17267</v>
      </c>
      <c r="AU942" s="504">
        <v>-247</v>
      </c>
      <c r="AV942" s="506">
        <v>24626</v>
      </c>
    </row>
    <row r="943" spans="39:48" x14ac:dyDescent="0.25">
      <c r="AM943" s="485" t="s">
        <v>1057</v>
      </c>
      <c r="AN943" s="486" t="s">
        <v>1058</v>
      </c>
      <c r="AO943" s="504">
        <v>0</v>
      </c>
      <c r="AP943" s="504">
        <v>25064</v>
      </c>
      <c r="AQ943" s="504">
        <v>-1691</v>
      </c>
      <c r="AR943" s="504">
        <v>0</v>
      </c>
      <c r="AS943" s="504">
        <v>0</v>
      </c>
      <c r="AT943" s="504">
        <v>-8759</v>
      </c>
      <c r="AU943" s="504">
        <v>-57</v>
      </c>
      <c r="AV943" s="506">
        <v>14557</v>
      </c>
    </row>
    <row r="944" spans="39:48" x14ac:dyDescent="0.25">
      <c r="AM944" s="485" t="s">
        <v>1059</v>
      </c>
      <c r="AN944" s="486" t="s">
        <v>1060</v>
      </c>
      <c r="AO944" s="504">
        <v>0</v>
      </c>
      <c r="AP944" s="504">
        <v>26764</v>
      </c>
      <c r="AQ944" s="504">
        <v>-2032</v>
      </c>
      <c r="AR944" s="504">
        <v>0</v>
      </c>
      <c r="AS944" s="504">
        <v>0</v>
      </c>
      <c r="AT944" s="504">
        <v>-10529</v>
      </c>
      <c r="AU944" s="504">
        <v>-159</v>
      </c>
      <c r="AV944" s="506">
        <v>14044</v>
      </c>
    </row>
    <row r="945" spans="39:48" x14ac:dyDescent="0.25">
      <c r="AM945" s="485" t="s">
        <v>1061</v>
      </c>
      <c r="AN945" s="486" t="s">
        <v>1062</v>
      </c>
      <c r="AO945" s="504">
        <v>0</v>
      </c>
      <c r="AP945" s="504">
        <v>34226</v>
      </c>
      <c r="AQ945" s="504">
        <v>-2170</v>
      </c>
      <c r="AR945" s="504">
        <v>0</v>
      </c>
      <c r="AS945" s="504">
        <v>0</v>
      </c>
      <c r="AT945" s="504">
        <v>-11241</v>
      </c>
      <c r="AU945" s="504">
        <v>-70</v>
      </c>
      <c r="AV945" s="506">
        <v>20745</v>
      </c>
    </row>
    <row r="946" spans="39:48" x14ac:dyDescent="0.25">
      <c r="AM946" s="485" t="s">
        <v>1063</v>
      </c>
      <c r="AN946" s="486" t="s">
        <v>1256</v>
      </c>
      <c r="AO946" s="504">
        <v>0</v>
      </c>
      <c r="AP946" s="504">
        <v>65272</v>
      </c>
      <c r="AQ946" s="504">
        <v>-4695</v>
      </c>
      <c r="AR946" s="504">
        <v>0</v>
      </c>
      <c r="AS946" s="504">
        <v>0</v>
      </c>
      <c r="AT946" s="504">
        <v>-24321</v>
      </c>
      <c r="AU946" s="504">
        <v>0</v>
      </c>
      <c r="AV946" s="506">
        <v>36256</v>
      </c>
    </row>
    <row r="947" spans="39:48" x14ac:dyDescent="0.25">
      <c r="AM947" s="485" t="s">
        <v>1065</v>
      </c>
      <c r="AN947" s="486" t="s">
        <v>1066</v>
      </c>
      <c r="AO947" s="504">
        <v>0</v>
      </c>
      <c r="AP947" s="504">
        <v>59560</v>
      </c>
      <c r="AQ947" s="504">
        <v>-4338</v>
      </c>
      <c r="AR947" s="504">
        <v>0</v>
      </c>
      <c r="AS947" s="504">
        <v>0</v>
      </c>
      <c r="AT947" s="504">
        <v>-22472</v>
      </c>
      <c r="AU947" s="504">
        <v>-1</v>
      </c>
      <c r="AV947" s="506">
        <v>32749</v>
      </c>
    </row>
    <row r="948" spans="39:48" x14ac:dyDescent="0.25">
      <c r="AM948" s="485" t="s">
        <v>1067</v>
      </c>
      <c r="AN948" s="486" t="s">
        <v>1257</v>
      </c>
      <c r="AO948" s="504">
        <v>0</v>
      </c>
      <c r="AP948" s="504">
        <v>27061</v>
      </c>
      <c r="AQ948" s="504">
        <v>-1625</v>
      </c>
      <c r="AR948" s="504">
        <v>0</v>
      </c>
      <c r="AS948" s="504">
        <v>0</v>
      </c>
      <c r="AT948" s="504">
        <v>-8418</v>
      </c>
      <c r="AU948" s="504">
        <v>-107</v>
      </c>
      <c r="AV948" s="506">
        <v>16911</v>
      </c>
    </row>
    <row r="949" spans="39:48" x14ac:dyDescent="0.25">
      <c r="AM949" s="485" t="s">
        <v>1069</v>
      </c>
      <c r="AN949" s="486" t="s">
        <v>1070</v>
      </c>
      <c r="AO949" s="504">
        <v>0</v>
      </c>
      <c r="AP949" s="504">
        <v>42182</v>
      </c>
      <c r="AQ949" s="504">
        <v>-3760</v>
      </c>
      <c r="AR949" s="504">
        <v>0</v>
      </c>
      <c r="AS949" s="504">
        <v>0</v>
      </c>
      <c r="AT949" s="504">
        <v>-19478</v>
      </c>
      <c r="AU949" s="504">
        <v>-141</v>
      </c>
      <c r="AV949" s="506">
        <v>18804</v>
      </c>
    </row>
    <row r="950" spans="39:48" x14ac:dyDescent="0.25">
      <c r="AM950" s="485" t="s">
        <v>1071</v>
      </c>
      <c r="AN950" s="486" t="s">
        <v>1258</v>
      </c>
      <c r="AO950" s="504">
        <v>0</v>
      </c>
      <c r="AP950" s="504">
        <v>63590</v>
      </c>
      <c r="AQ950" s="504">
        <v>-4416</v>
      </c>
      <c r="AR950" s="504">
        <v>0</v>
      </c>
      <c r="AS950" s="504">
        <v>0</v>
      </c>
      <c r="AT950" s="504">
        <v>-22875</v>
      </c>
      <c r="AU950" s="504">
        <v>-110</v>
      </c>
      <c r="AV950" s="506">
        <v>36189</v>
      </c>
    </row>
    <row r="951" spans="39:48" x14ac:dyDescent="0.25">
      <c r="AM951" s="485" t="s">
        <v>1073</v>
      </c>
      <c r="AN951" s="486" t="s">
        <v>1259</v>
      </c>
      <c r="AO951" s="504">
        <v>0</v>
      </c>
      <c r="AP951" s="504">
        <v>56557</v>
      </c>
      <c r="AQ951" s="504">
        <v>-5036</v>
      </c>
      <c r="AR951" s="504">
        <v>0</v>
      </c>
      <c r="AS951" s="504">
        <v>0</v>
      </c>
      <c r="AT951" s="504">
        <v>-26088</v>
      </c>
      <c r="AU951" s="504">
        <v>-143</v>
      </c>
      <c r="AV951" s="506">
        <v>25290</v>
      </c>
    </row>
    <row r="952" spans="39:48" x14ac:dyDescent="0.25">
      <c r="AM952" s="485" t="s">
        <v>1075</v>
      </c>
      <c r="AN952" s="486" t="s">
        <v>1260</v>
      </c>
      <c r="AO952" s="504">
        <v>0</v>
      </c>
      <c r="AP952" s="504">
        <v>31092</v>
      </c>
      <c r="AQ952" s="504">
        <v>-2778</v>
      </c>
      <c r="AR952" s="504">
        <v>0</v>
      </c>
      <c r="AS952" s="504">
        <v>0</v>
      </c>
      <c r="AT952" s="504">
        <v>-14392</v>
      </c>
      <c r="AU952" s="504">
        <v>-93</v>
      </c>
      <c r="AV952" s="506">
        <v>13828</v>
      </c>
    </row>
    <row r="953" spans="39:48" x14ac:dyDescent="0.25">
      <c r="AM953" s="485" t="s">
        <v>1077</v>
      </c>
      <c r="AN953" s="486" t="s">
        <v>1078</v>
      </c>
      <c r="AO953" s="504">
        <v>0</v>
      </c>
      <c r="AP953" s="504">
        <v>28086</v>
      </c>
      <c r="AQ953" s="504">
        <v>-2003</v>
      </c>
      <c r="AR953" s="504">
        <v>0</v>
      </c>
      <c r="AS953" s="504">
        <v>0</v>
      </c>
      <c r="AT953" s="504">
        <v>-10375</v>
      </c>
      <c r="AU953" s="504">
        <v>-76</v>
      </c>
      <c r="AV953" s="506">
        <v>15632</v>
      </c>
    </row>
    <row r="954" spans="39:48" x14ac:dyDescent="0.25">
      <c r="AM954" s="485" t="s">
        <v>1079</v>
      </c>
      <c r="AN954" s="486" t="s">
        <v>1261</v>
      </c>
      <c r="AO954" s="504">
        <v>0</v>
      </c>
      <c r="AP954" s="504">
        <v>39779</v>
      </c>
      <c r="AQ954" s="504">
        <v>-3277</v>
      </c>
      <c r="AR954" s="504">
        <v>0</v>
      </c>
      <c r="AS954" s="504">
        <v>0</v>
      </c>
      <c r="AT954" s="504">
        <v>-16975</v>
      </c>
      <c r="AU954" s="504">
        <v>68</v>
      </c>
      <c r="AV954" s="506">
        <v>19595</v>
      </c>
    </row>
    <row r="955" spans="39:48" x14ac:dyDescent="0.25">
      <c r="AM955" s="485" t="s">
        <v>1081</v>
      </c>
      <c r="AN955" s="486" t="s">
        <v>1262</v>
      </c>
      <c r="AO955" s="504">
        <v>0</v>
      </c>
      <c r="AP955" s="504">
        <v>18296</v>
      </c>
      <c r="AQ955" s="504">
        <v>-1122</v>
      </c>
      <c r="AR955" s="504">
        <v>0</v>
      </c>
      <c r="AS955" s="504">
        <v>0</v>
      </c>
      <c r="AT955" s="504">
        <v>-5814</v>
      </c>
      <c r="AU955" s="504">
        <v>-111</v>
      </c>
      <c r="AV955" s="506">
        <v>11249</v>
      </c>
    </row>
    <row r="956" spans="39:48" x14ac:dyDescent="0.25">
      <c r="AM956" s="485" t="s">
        <v>1083</v>
      </c>
      <c r="AN956" s="486" t="s">
        <v>1263</v>
      </c>
      <c r="AO956" s="504">
        <v>0</v>
      </c>
      <c r="AP956" s="504">
        <v>36504</v>
      </c>
      <c r="AQ956" s="504">
        <v>-2634</v>
      </c>
      <c r="AR956" s="504">
        <v>0</v>
      </c>
      <c r="AS956" s="504">
        <v>0</v>
      </c>
      <c r="AT956" s="504">
        <v>-13644</v>
      </c>
      <c r="AU956" s="504">
        <v>-144</v>
      </c>
      <c r="AV956" s="506">
        <v>20082</v>
      </c>
    </row>
    <row r="957" spans="39:48" x14ac:dyDescent="0.25">
      <c r="AM957" s="485" t="s">
        <v>1085</v>
      </c>
      <c r="AN957" s="486" t="s">
        <v>1086</v>
      </c>
      <c r="AO957" s="504">
        <v>0</v>
      </c>
      <c r="AP957" s="504">
        <v>21503</v>
      </c>
      <c r="AQ957" s="504">
        <v>-1438</v>
      </c>
      <c r="AR957" s="504">
        <v>0</v>
      </c>
      <c r="AS957" s="504">
        <v>0</v>
      </c>
      <c r="AT957" s="504">
        <v>-7448</v>
      </c>
      <c r="AU957" s="504">
        <v>-53</v>
      </c>
      <c r="AV957" s="506">
        <v>12564</v>
      </c>
    </row>
    <row r="958" spans="39:48" x14ac:dyDescent="0.25">
      <c r="AM958" s="485" t="s">
        <v>1087</v>
      </c>
      <c r="AN958" s="486" t="s">
        <v>1264</v>
      </c>
      <c r="AO958" s="504">
        <v>0</v>
      </c>
      <c r="AP958" s="504">
        <v>106189</v>
      </c>
      <c r="AQ958" s="504">
        <v>-11340</v>
      </c>
      <c r="AR958" s="504">
        <v>0</v>
      </c>
      <c r="AS958" s="504">
        <v>0</v>
      </c>
      <c r="AT958" s="504">
        <v>-58745</v>
      </c>
      <c r="AU958" s="504">
        <v>-151</v>
      </c>
      <c r="AV958" s="506">
        <v>35953</v>
      </c>
    </row>
    <row r="959" spans="39:48" x14ac:dyDescent="0.25">
      <c r="AM959" s="485" t="s">
        <v>1089</v>
      </c>
      <c r="AN959" s="486" t="s">
        <v>1090</v>
      </c>
      <c r="AO959" s="504">
        <v>0</v>
      </c>
      <c r="AP959" s="504">
        <v>67835</v>
      </c>
      <c r="AQ959" s="504">
        <v>-7151</v>
      </c>
      <c r="AR959" s="504">
        <v>0</v>
      </c>
      <c r="AS959" s="504">
        <v>0</v>
      </c>
      <c r="AT959" s="504">
        <v>-37047</v>
      </c>
      <c r="AU959" s="504">
        <v>20</v>
      </c>
      <c r="AV959" s="506">
        <v>23657</v>
      </c>
    </row>
    <row r="960" spans="39:48" x14ac:dyDescent="0.25">
      <c r="AM960" s="485" t="s">
        <v>1091</v>
      </c>
      <c r="AN960" s="486" t="s">
        <v>1092</v>
      </c>
      <c r="AO960" s="504">
        <v>0</v>
      </c>
      <c r="AP960" s="504">
        <v>52716</v>
      </c>
      <c r="AQ960" s="504">
        <v>-5374</v>
      </c>
      <c r="AR960" s="504">
        <v>0</v>
      </c>
      <c r="AS960" s="504">
        <v>0</v>
      </c>
      <c r="AT960" s="504">
        <v>-27839</v>
      </c>
      <c r="AU960" s="504">
        <v>-355</v>
      </c>
      <c r="AV960" s="506">
        <v>19148</v>
      </c>
    </row>
    <row r="961" spans="39:48" x14ac:dyDescent="0.25">
      <c r="AM961" s="485" t="s">
        <v>1093</v>
      </c>
      <c r="AN961" s="486" t="s">
        <v>1094</v>
      </c>
      <c r="AO961" s="504">
        <v>0</v>
      </c>
      <c r="AP961" s="504">
        <v>54918</v>
      </c>
      <c r="AQ961" s="504">
        <v>-5330</v>
      </c>
      <c r="AR961" s="504">
        <v>0</v>
      </c>
      <c r="AS961" s="504">
        <v>0</v>
      </c>
      <c r="AT961" s="504">
        <v>-27612</v>
      </c>
      <c r="AU961" s="504">
        <v>-243</v>
      </c>
      <c r="AV961" s="506">
        <v>21733</v>
      </c>
    </row>
    <row r="962" spans="39:48" x14ac:dyDescent="0.25">
      <c r="AM962" s="485" t="s">
        <v>1095</v>
      </c>
      <c r="AN962" s="486" t="s">
        <v>1265</v>
      </c>
      <c r="AO962" s="504">
        <v>0</v>
      </c>
      <c r="AP962" s="504">
        <v>108877</v>
      </c>
      <c r="AQ962" s="504">
        <v>-12186</v>
      </c>
      <c r="AR962" s="504">
        <v>0</v>
      </c>
      <c r="AS962" s="504">
        <v>0</v>
      </c>
      <c r="AT962" s="504">
        <v>-63126</v>
      </c>
      <c r="AU962" s="504">
        <v>-28</v>
      </c>
      <c r="AV962" s="506">
        <v>33537</v>
      </c>
    </row>
    <row r="963" spans="39:48" x14ac:dyDescent="0.25">
      <c r="AM963" s="485" t="s">
        <v>1097</v>
      </c>
      <c r="AN963" s="486" t="s">
        <v>1098</v>
      </c>
      <c r="AO963" s="504">
        <v>0</v>
      </c>
      <c r="AP963" s="504">
        <v>82300</v>
      </c>
      <c r="AQ963" s="504">
        <v>-8434</v>
      </c>
      <c r="AR963" s="504">
        <v>0</v>
      </c>
      <c r="AS963" s="504">
        <v>0</v>
      </c>
      <c r="AT963" s="504">
        <v>-43690</v>
      </c>
      <c r="AU963" s="504">
        <v>-313</v>
      </c>
      <c r="AV963" s="506">
        <v>29863</v>
      </c>
    </row>
    <row r="964" spans="39:48" x14ac:dyDescent="0.25">
      <c r="AM964" s="485" t="s">
        <v>1099</v>
      </c>
      <c r="AN964" s="486" t="s">
        <v>1100</v>
      </c>
      <c r="AO964" s="487">
        <v>0</v>
      </c>
      <c r="AP964" s="487">
        <v>0</v>
      </c>
      <c r="AQ964" s="487">
        <v>0</v>
      </c>
      <c r="AR964" s="487">
        <v>0</v>
      </c>
      <c r="AS964" s="487">
        <v>0</v>
      </c>
      <c r="AT964" s="487">
        <v>0</v>
      </c>
      <c r="AU964" s="487">
        <v>0</v>
      </c>
      <c r="AV964" s="488">
        <v>0</v>
      </c>
    </row>
    <row r="965" spans="39:48" x14ac:dyDescent="0.25">
      <c r="AM965" s="485" t="s">
        <v>1101</v>
      </c>
      <c r="AN965" s="486" t="s">
        <v>1102</v>
      </c>
      <c r="AO965" s="487">
        <v>0</v>
      </c>
      <c r="AP965" s="487">
        <v>0</v>
      </c>
      <c r="AQ965" s="487">
        <v>0</v>
      </c>
      <c r="AR965" s="487">
        <v>0</v>
      </c>
      <c r="AS965" s="487">
        <v>0</v>
      </c>
      <c r="AT965" s="487">
        <v>0</v>
      </c>
      <c r="AU965" s="487">
        <v>0</v>
      </c>
      <c r="AV965" s="488">
        <v>0</v>
      </c>
    </row>
    <row r="966" spans="39:48" x14ac:dyDescent="0.25">
      <c r="AM966" s="485" t="s">
        <v>1103</v>
      </c>
      <c r="AN966" s="486" t="s">
        <v>1104</v>
      </c>
      <c r="AO966" s="487">
        <v>0</v>
      </c>
      <c r="AP966" s="487">
        <v>0</v>
      </c>
      <c r="AQ966" s="487">
        <v>0</v>
      </c>
      <c r="AR966" s="487">
        <v>0</v>
      </c>
      <c r="AS966" s="487">
        <v>0</v>
      </c>
      <c r="AT966" s="487">
        <v>0</v>
      </c>
      <c r="AU966" s="487">
        <v>0</v>
      </c>
      <c r="AV966" s="488">
        <v>0</v>
      </c>
    </row>
    <row r="967" spans="39:48" x14ac:dyDescent="0.25">
      <c r="AM967" s="485" t="s">
        <v>1105</v>
      </c>
      <c r="AN967" s="486" t="s">
        <v>1106</v>
      </c>
      <c r="AO967" s="487">
        <v>0</v>
      </c>
      <c r="AP967" s="487">
        <v>0</v>
      </c>
      <c r="AQ967" s="487">
        <v>0</v>
      </c>
      <c r="AR967" s="487">
        <v>0</v>
      </c>
      <c r="AS967" s="487">
        <v>0</v>
      </c>
      <c r="AT967" s="487">
        <v>0</v>
      </c>
      <c r="AU967" s="487">
        <v>0</v>
      </c>
      <c r="AV967" s="488">
        <v>0</v>
      </c>
    </row>
    <row r="968" spans="39:48" x14ac:dyDescent="0.25">
      <c r="AM968" s="485" t="s">
        <v>1107</v>
      </c>
      <c r="AN968" s="486" t="s">
        <v>1108</v>
      </c>
      <c r="AO968" s="487">
        <v>0</v>
      </c>
      <c r="AP968" s="487">
        <v>0</v>
      </c>
      <c r="AQ968" s="487">
        <v>0</v>
      </c>
      <c r="AR968" s="487">
        <v>0</v>
      </c>
      <c r="AS968" s="487">
        <v>0</v>
      </c>
      <c r="AT968" s="487">
        <v>0</v>
      </c>
      <c r="AU968" s="487">
        <v>0</v>
      </c>
      <c r="AV968" s="488">
        <v>0</v>
      </c>
    </row>
    <row r="969" spans="39:48" x14ac:dyDescent="0.25">
      <c r="AM969" s="485" t="s">
        <v>1109</v>
      </c>
      <c r="AN969" s="486" t="s">
        <v>1110</v>
      </c>
      <c r="AO969" s="487">
        <v>0</v>
      </c>
      <c r="AP969" s="487">
        <v>0</v>
      </c>
      <c r="AQ969" s="487">
        <v>0</v>
      </c>
      <c r="AR969" s="487">
        <v>0</v>
      </c>
      <c r="AS969" s="487">
        <v>0</v>
      </c>
      <c r="AT969" s="487">
        <v>0</v>
      </c>
      <c r="AU969" s="487">
        <v>0</v>
      </c>
      <c r="AV969" s="488">
        <v>0</v>
      </c>
    </row>
    <row r="970" spans="39:48" x14ac:dyDescent="0.25">
      <c r="AM970" s="485" t="s">
        <v>1111</v>
      </c>
      <c r="AN970" s="486" t="s">
        <v>1112</v>
      </c>
      <c r="AO970" s="487">
        <v>0</v>
      </c>
      <c r="AP970" s="487">
        <v>0</v>
      </c>
      <c r="AQ970" s="487">
        <v>0</v>
      </c>
      <c r="AR970" s="487">
        <v>0</v>
      </c>
      <c r="AS970" s="487">
        <v>0</v>
      </c>
      <c r="AT970" s="487">
        <v>0</v>
      </c>
      <c r="AU970" s="487">
        <v>0</v>
      </c>
      <c r="AV970" s="488">
        <v>0</v>
      </c>
    </row>
    <row r="971" spans="39:48" x14ac:dyDescent="0.25">
      <c r="AM971" s="485" t="s">
        <v>1113</v>
      </c>
      <c r="AN971" s="486" t="s">
        <v>1114</v>
      </c>
      <c r="AO971" s="487">
        <v>0</v>
      </c>
      <c r="AP971" s="487">
        <v>0</v>
      </c>
      <c r="AQ971" s="487">
        <v>0</v>
      </c>
      <c r="AR971" s="487">
        <v>0</v>
      </c>
      <c r="AS971" s="487">
        <v>0</v>
      </c>
      <c r="AT971" s="487">
        <v>0</v>
      </c>
      <c r="AU971" s="487">
        <v>0</v>
      </c>
      <c r="AV971" s="488">
        <v>0</v>
      </c>
    </row>
    <row r="972" spans="39:48" x14ac:dyDescent="0.25">
      <c r="AM972" s="485" t="s">
        <v>1115</v>
      </c>
      <c r="AN972" s="486" t="s">
        <v>1116</v>
      </c>
      <c r="AO972" s="487">
        <v>0</v>
      </c>
      <c r="AP972" s="487">
        <v>0</v>
      </c>
      <c r="AQ972" s="487">
        <v>0</v>
      </c>
      <c r="AR972" s="487">
        <v>0</v>
      </c>
      <c r="AS972" s="487">
        <v>0</v>
      </c>
      <c r="AT972" s="487">
        <v>0</v>
      </c>
      <c r="AU972" s="487">
        <v>0</v>
      </c>
      <c r="AV972" s="488">
        <v>0</v>
      </c>
    </row>
    <row r="973" spans="39:48" x14ac:dyDescent="0.25">
      <c r="AM973" s="485" t="s">
        <v>1117</v>
      </c>
      <c r="AN973" s="486" t="s">
        <v>1118</v>
      </c>
      <c r="AO973" s="487">
        <v>0</v>
      </c>
      <c r="AP973" s="487">
        <v>0</v>
      </c>
      <c r="AQ973" s="487">
        <v>0</v>
      </c>
      <c r="AR973" s="487">
        <v>0</v>
      </c>
      <c r="AS973" s="487">
        <v>0</v>
      </c>
      <c r="AT973" s="487">
        <v>0</v>
      </c>
      <c r="AU973" s="487">
        <v>0</v>
      </c>
      <c r="AV973" s="488">
        <v>0</v>
      </c>
    </row>
    <row r="974" spans="39:48" x14ac:dyDescent="0.25">
      <c r="AM974" s="485" t="s">
        <v>1119</v>
      </c>
      <c r="AN974" s="486" t="s">
        <v>1120</v>
      </c>
      <c r="AO974" s="487">
        <v>0</v>
      </c>
      <c r="AP974" s="487">
        <v>0</v>
      </c>
      <c r="AQ974" s="487">
        <v>0</v>
      </c>
      <c r="AR974" s="487">
        <v>0</v>
      </c>
      <c r="AS974" s="487">
        <v>0</v>
      </c>
      <c r="AT974" s="487">
        <v>0</v>
      </c>
      <c r="AU974" s="487">
        <v>0</v>
      </c>
      <c r="AV974" s="488">
        <v>0</v>
      </c>
    </row>
    <row r="975" spans="39:48" x14ac:dyDescent="0.25">
      <c r="AM975" s="485" t="s">
        <v>1121</v>
      </c>
      <c r="AN975" s="486" t="s">
        <v>1122</v>
      </c>
      <c r="AO975" s="487">
        <v>0</v>
      </c>
      <c r="AP975" s="487">
        <v>0</v>
      </c>
      <c r="AQ975" s="487">
        <v>0</v>
      </c>
      <c r="AR975" s="487">
        <v>0</v>
      </c>
      <c r="AS975" s="487">
        <v>0</v>
      </c>
      <c r="AT975" s="487">
        <v>0</v>
      </c>
      <c r="AU975" s="487">
        <v>0</v>
      </c>
      <c r="AV975" s="488">
        <v>0</v>
      </c>
    </row>
    <row r="976" spans="39:48" x14ac:dyDescent="0.25">
      <c r="AM976" s="485" t="s">
        <v>1123</v>
      </c>
      <c r="AN976" s="486" t="s">
        <v>1124</v>
      </c>
      <c r="AO976" s="487">
        <v>0</v>
      </c>
      <c r="AP976" s="487">
        <v>0</v>
      </c>
      <c r="AQ976" s="487">
        <v>0</v>
      </c>
      <c r="AR976" s="487">
        <v>0</v>
      </c>
      <c r="AS976" s="487">
        <v>0</v>
      </c>
      <c r="AT976" s="487">
        <v>0</v>
      </c>
      <c r="AU976" s="487">
        <v>0</v>
      </c>
      <c r="AV976" s="488">
        <v>0</v>
      </c>
    </row>
    <row r="977" spans="39:48" x14ac:dyDescent="0.25">
      <c r="AM977" s="485" t="s">
        <v>1125</v>
      </c>
      <c r="AN977" s="486" t="s">
        <v>1126</v>
      </c>
      <c r="AO977" s="487">
        <v>0</v>
      </c>
      <c r="AP977" s="487">
        <v>0</v>
      </c>
      <c r="AQ977" s="487">
        <v>0</v>
      </c>
      <c r="AR977" s="487">
        <v>0</v>
      </c>
      <c r="AS977" s="487">
        <v>0</v>
      </c>
      <c r="AT977" s="487">
        <v>0</v>
      </c>
      <c r="AU977" s="487">
        <v>0</v>
      </c>
      <c r="AV977" s="488">
        <v>0</v>
      </c>
    </row>
    <row r="978" spans="39:48" x14ac:dyDescent="0.25">
      <c r="AM978" s="485" t="s">
        <v>1127</v>
      </c>
      <c r="AN978" s="486" t="s">
        <v>1128</v>
      </c>
      <c r="AO978" s="487">
        <v>0</v>
      </c>
      <c r="AP978" s="487">
        <v>0</v>
      </c>
      <c r="AQ978" s="487">
        <v>0</v>
      </c>
      <c r="AR978" s="487">
        <v>0</v>
      </c>
      <c r="AS978" s="487">
        <v>0</v>
      </c>
      <c r="AT978" s="487">
        <v>0</v>
      </c>
      <c r="AU978" s="487">
        <v>0</v>
      </c>
      <c r="AV978" s="488">
        <v>0</v>
      </c>
    </row>
    <row r="979" spans="39:48" x14ac:dyDescent="0.25">
      <c r="AM979" s="485" t="s">
        <v>1129</v>
      </c>
      <c r="AN979" s="486" t="s">
        <v>1130</v>
      </c>
      <c r="AO979" s="487">
        <v>0</v>
      </c>
      <c r="AP979" s="487">
        <v>0</v>
      </c>
      <c r="AQ979" s="487">
        <v>0</v>
      </c>
      <c r="AR979" s="487">
        <v>0</v>
      </c>
      <c r="AS979" s="487">
        <v>0</v>
      </c>
      <c r="AT979" s="487">
        <v>0</v>
      </c>
      <c r="AU979" s="487">
        <v>0</v>
      </c>
      <c r="AV979" s="488">
        <v>0</v>
      </c>
    </row>
    <row r="980" spans="39:48" x14ac:dyDescent="0.25">
      <c r="AM980" s="485" t="s">
        <v>1131</v>
      </c>
      <c r="AN980" s="486" t="s">
        <v>1132</v>
      </c>
      <c r="AO980" s="487">
        <v>0</v>
      </c>
      <c r="AP980" s="487">
        <v>0</v>
      </c>
      <c r="AQ980" s="487">
        <v>0</v>
      </c>
      <c r="AR980" s="487">
        <v>0</v>
      </c>
      <c r="AS980" s="487">
        <v>0</v>
      </c>
      <c r="AT980" s="487">
        <v>0</v>
      </c>
      <c r="AU980" s="487">
        <v>0</v>
      </c>
      <c r="AV980" s="488">
        <v>0</v>
      </c>
    </row>
    <row r="981" spans="39:48" x14ac:dyDescent="0.25">
      <c r="AM981" s="485" t="s">
        <v>1133</v>
      </c>
      <c r="AN981" s="486" t="s">
        <v>1134</v>
      </c>
      <c r="AO981" s="487">
        <v>0</v>
      </c>
      <c r="AP981" s="487">
        <v>0</v>
      </c>
      <c r="AQ981" s="487">
        <v>0</v>
      </c>
      <c r="AR981" s="487">
        <v>0</v>
      </c>
      <c r="AS981" s="487">
        <v>0</v>
      </c>
      <c r="AT981" s="487">
        <v>0</v>
      </c>
      <c r="AU981" s="487">
        <v>0</v>
      </c>
      <c r="AV981" s="488">
        <v>0</v>
      </c>
    </row>
    <row r="982" spans="39:48" x14ac:dyDescent="0.25">
      <c r="AM982" s="485" t="s">
        <v>1135</v>
      </c>
      <c r="AN982" s="486" t="s">
        <v>1136</v>
      </c>
      <c r="AO982" s="487">
        <v>0</v>
      </c>
      <c r="AP982" s="487">
        <v>0</v>
      </c>
      <c r="AQ982" s="487">
        <v>0</v>
      </c>
      <c r="AR982" s="487">
        <v>0</v>
      </c>
      <c r="AS982" s="487">
        <v>0</v>
      </c>
      <c r="AT982" s="487">
        <v>0</v>
      </c>
      <c r="AU982" s="487">
        <v>0</v>
      </c>
      <c r="AV982" s="488">
        <v>0</v>
      </c>
    </row>
    <row r="983" spans="39:48" x14ac:dyDescent="0.25">
      <c r="AM983" s="485" t="s">
        <v>1137</v>
      </c>
      <c r="AN983" s="486" t="s">
        <v>1138</v>
      </c>
      <c r="AO983" s="487">
        <v>0</v>
      </c>
      <c r="AP983" s="487">
        <v>0</v>
      </c>
      <c r="AQ983" s="487">
        <v>0</v>
      </c>
      <c r="AR983" s="487">
        <v>0</v>
      </c>
      <c r="AS983" s="487">
        <v>0</v>
      </c>
      <c r="AT983" s="487">
        <v>0</v>
      </c>
      <c r="AU983" s="487">
        <v>0</v>
      </c>
      <c r="AV983" s="488">
        <v>0</v>
      </c>
    </row>
    <row r="984" spans="39:48" x14ac:dyDescent="0.25">
      <c r="AM984" s="507" t="s">
        <v>1284</v>
      </c>
      <c r="AN984" s="508" t="s">
        <v>1285</v>
      </c>
      <c r="AO984" s="509">
        <v>0</v>
      </c>
      <c r="AP984" s="509">
        <v>0</v>
      </c>
      <c r="AQ984" s="509">
        <v>0</v>
      </c>
      <c r="AR984" s="509">
        <v>0</v>
      </c>
      <c r="AS984" s="509">
        <v>0</v>
      </c>
      <c r="AT984" s="509">
        <v>0</v>
      </c>
      <c r="AU984" s="509">
        <v>0</v>
      </c>
      <c r="AV984" s="510">
        <v>0</v>
      </c>
    </row>
    <row r="985" spans="39:48" ht="13.8" thickBot="1" x14ac:dyDescent="0.3">
      <c r="AM985" s="496" t="s">
        <v>1141</v>
      </c>
      <c r="AN985" s="497" t="s">
        <v>1142</v>
      </c>
      <c r="AO985" s="498">
        <v>0</v>
      </c>
      <c r="AP985" s="498">
        <v>0</v>
      </c>
      <c r="AQ985" s="498">
        <v>0</v>
      </c>
      <c r="AR985" s="498">
        <v>0</v>
      </c>
      <c r="AS985" s="498">
        <v>0</v>
      </c>
      <c r="AT985" s="498">
        <v>0</v>
      </c>
      <c r="AU985" s="498">
        <v>0</v>
      </c>
      <c r="AV985" s="499">
        <v>0</v>
      </c>
    </row>
    <row r="986" spans="39:48" ht="13.8" thickTop="1" x14ac:dyDescent="0.25">
      <c r="AM986" s="11"/>
      <c r="AN986" s="11"/>
      <c r="AO986" s="11"/>
      <c r="AP986" s="11"/>
      <c r="AQ986" s="11"/>
      <c r="AR986" s="11"/>
      <c r="AS986" s="11"/>
      <c r="AT986" s="11"/>
      <c r="AU986" s="11"/>
      <c r="AV986" s="11"/>
    </row>
  </sheetData>
  <mergeCells count="34">
    <mergeCell ref="E120:E123"/>
    <mergeCell ref="F120:F123"/>
    <mergeCell ref="A1:G1"/>
    <mergeCell ref="A8:G8"/>
    <mergeCell ref="A9:G9"/>
    <mergeCell ref="A11:G11"/>
    <mergeCell ref="A16:G16"/>
    <mergeCell ref="A19:D21"/>
    <mergeCell ref="E20:E23"/>
    <mergeCell ref="F20:F23"/>
    <mergeCell ref="G20:G23"/>
    <mergeCell ref="E96:E97"/>
    <mergeCell ref="F96:F97"/>
    <mergeCell ref="E98:E99"/>
    <mergeCell ref="F98:F99"/>
    <mergeCell ref="G98:G99"/>
    <mergeCell ref="A151:B151"/>
    <mergeCell ref="D151:F151"/>
    <mergeCell ref="A152:B152"/>
    <mergeCell ref="D152:F152"/>
    <mergeCell ref="A153:B153"/>
    <mergeCell ref="D153:F153"/>
    <mergeCell ref="A154:B154"/>
    <mergeCell ref="D154:F154"/>
    <mergeCell ref="A155:B155"/>
    <mergeCell ref="D155:F155"/>
    <mergeCell ref="A156:B156"/>
    <mergeCell ref="D156:F156"/>
    <mergeCell ref="A157:B157"/>
    <mergeCell ref="D157:F157"/>
    <mergeCell ref="A158:B158"/>
    <mergeCell ref="D158:F158"/>
    <mergeCell ref="A159:B159"/>
    <mergeCell ref="D159:F159"/>
  </mergeCells>
  <dataValidations count="1">
    <dataValidation type="list" allowBlank="1" showInputMessage="1" showErrorMessage="1" sqref="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xr:uid="{D0C18A14-1C85-40FB-BCD3-5AA4BBA9634C}">
      <formula1>$Z$305:$Z$306</formula1>
    </dataValidation>
  </dataValidations>
  <printOptions horizontalCentered="1"/>
  <pageMargins left="0.57999999999999996" right="0.56999999999999995" top="0.66" bottom="0.46" header="0.51181102362204722" footer="0.28999999999999998"/>
  <pageSetup paperSize="9" scale="52" fitToHeight="2" orientation="portrait" r:id="rId1"/>
  <headerFooter alignWithMargins="0"/>
  <rowBreaks count="1" manualBreakCount="1">
    <brk id="88"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ee81b1-cd6b-4330-a117-a914c6e060c7">
      <Terms xmlns="http://schemas.microsoft.com/office/infopath/2007/PartnerControls"/>
    </lcf76f155ced4ddcb4097134ff3c332f>
    <TaxCatchAll xmlns="ce159644-a405-4658-9674-29938fb92897"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C975EBE9D85644BF4AAF009E0FA3C8" ma:contentTypeVersion="16" ma:contentTypeDescription="Create a new document." ma:contentTypeScope="" ma:versionID="ce7fd0583167af9a4d9bca51c2844d04">
  <xsd:schema xmlns:xsd="http://www.w3.org/2001/XMLSchema" xmlns:xs="http://www.w3.org/2001/XMLSchema" xmlns:p="http://schemas.microsoft.com/office/2006/metadata/properties" xmlns:ns1="http://schemas.microsoft.com/sharepoint/v3" xmlns:ns2="0dee81b1-cd6b-4330-a117-a914c6e060c7" xmlns:ns3="ce159644-a405-4658-9674-29938fb92897" targetNamespace="http://schemas.microsoft.com/office/2006/metadata/properties" ma:root="true" ma:fieldsID="fa59b3ba57586ef39b827eb492772a75" ns1:_="" ns2:_="" ns3:_="">
    <xsd:import namespace="http://schemas.microsoft.com/sharepoint/v3"/>
    <xsd:import namespace="0dee81b1-cd6b-4330-a117-a914c6e060c7"/>
    <xsd:import namespace="ce159644-a405-4658-9674-29938fb92897"/>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ee81b1-cd6b-4330-a117-a914c6e060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81a9e0d-da74-46e0-b031-a10a31cdae5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descriptio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159644-a405-4658-9674-29938fb9289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03a2913-ea3e-40d7-b002-117d02d7ed79}" ma:internalName="TaxCatchAll" ma:showField="CatchAllData" ma:web="ce159644-a405-4658-9674-29938fb9289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FCD659-4F4D-4AD8-B2F4-C52B603BE3AD}">
  <ds:schemaRefs>
    <ds:schemaRef ds:uri="http://schemas.microsoft.com/office/2006/metadata/properties"/>
    <ds:schemaRef ds:uri="http://schemas.microsoft.com/office/infopath/2007/PartnerControls"/>
    <ds:schemaRef ds:uri="http://schemas.microsoft.com/sharepoint/v3"/>
    <ds:schemaRef ds:uri="0dee81b1-cd6b-4330-a117-a914c6e060c7"/>
    <ds:schemaRef ds:uri="ce159644-a405-4658-9674-29938fb92897"/>
  </ds:schemaRefs>
</ds:datastoreItem>
</file>

<file path=customXml/itemProps2.xml><?xml version="1.0" encoding="utf-8"?>
<ds:datastoreItem xmlns:ds="http://schemas.openxmlformats.org/officeDocument/2006/customXml" ds:itemID="{76EEC38A-5BDA-415C-A514-75C362486D06}">
  <ds:schemaRefs>
    <ds:schemaRef ds:uri="http://schemas.microsoft.com/sharepoint/v3/contenttype/forms"/>
  </ds:schemaRefs>
</ds:datastoreItem>
</file>

<file path=customXml/itemProps3.xml><?xml version="1.0" encoding="utf-8"?>
<ds:datastoreItem xmlns:ds="http://schemas.openxmlformats.org/officeDocument/2006/customXml" ds:itemID="{4E293B53-2B92-4672-9EE5-AAB7DDAA3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ee81b1-cd6b-4330-a117-a914c6e060c7"/>
    <ds:schemaRef ds:uri="ce159644-a405-4658-9674-29938fb928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2004-05</vt:lpstr>
      <vt:lpstr>2005-06</vt:lpstr>
      <vt:lpstr>2006-07</vt:lpstr>
      <vt:lpstr>'2005-06'!BRDATA</vt:lpstr>
      <vt:lpstr>'2006-07'!BRDATA</vt:lpstr>
      <vt:lpstr>BRDATA</vt:lpstr>
      <vt:lpstr>'2005-06'!CLASS_CHECK</vt:lpstr>
      <vt:lpstr>'2006-07'!CLASS_CHECK</vt:lpstr>
      <vt:lpstr>CLASS_CHECK</vt:lpstr>
      <vt:lpstr>'2004-05'!Print_Area</vt:lpstr>
      <vt:lpstr>'2005-06'!Print_Area</vt:lpstr>
      <vt:lpstr>'2006-07'!Print_Area</vt:lpstr>
      <vt:lpstr>'2005-06'!Print_Titles</vt:lpstr>
      <vt:lpstr>'2006-07'!Print_Titles</vt:lpstr>
      <vt:lpstr>'2005-06'!RSDATA</vt:lpstr>
      <vt:lpstr>'2006-07'!RSDATA</vt:lpstr>
      <vt:lpstr>RSDATA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Quinn, Jenny</dc:creator>
  <cp:lastModifiedBy>Peace, Kathleen</cp:lastModifiedBy>
  <dcterms:created xsi:type="dcterms:W3CDTF">2025-12-24T12:17:24Z</dcterms:created>
  <dcterms:modified xsi:type="dcterms:W3CDTF">2026-01-07T14:19:18Z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0x01010030C975EBE9D85644BF4AAF009E0FA3C8</vt:lpwstr>
  </property>
</Properties>
</file>